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E:\Studium\PC Praktikum\A01\"/>
    </mc:Choice>
  </mc:AlternateContent>
  <xr:revisionPtr revIDLastSave="0" documentId="13_ncr:1_{9144DBCD-D831-49EC-AAED-DF1A662881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O35" i="1"/>
  <c r="J42" i="1"/>
  <c r="J43" i="1" s="1"/>
  <c r="Q35" i="1"/>
  <c r="M36" i="1"/>
  <c r="K42" i="1" l="1"/>
  <c r="O38" i="1"/>
  <c r="J10" i="1"/>
  <c r="I14" i="1"/>
  <c r="H14" i="1"/>
  <c r="K15" i="1"/>
  <c r="K18" i="1"/>
  <c r="K19" i="1"/>
  <c r="K20" i="1"/>
  <c r="K21" i="1"/>
  <c r="K23" i="1"/>
  <c r="K24" i="1"/>
  <c r="K25" i="1"/>
  <c r="K26" i="1"/>
  <c r="K27" i="1"/>
  <c r="K28" i="1"/>
  <c r="K14" i="1"/>
  <c r="F15" i="1"/>
  <c r="F16" i="1"/>
  <c r="K16" i="1" s="1"/>
  <c r="F17" i="1"/>
  <c r="K17" i="1" s="1"/>
  <c r="F18" i="1"/>
  <c r="F19" i="1"/>
  <c r="F20" i="1"/>
  <c r="F21" i="1"/>
  <c r="F22" i="1"/>
  <c r="F23" i="1"/>
  <c r="F24" i="1"/>
  <c r="F25" i="1"/>
  <c r="F26" i="1"/>
  <c r="F27" i="1"/>
  <c r="F28" i="1"/>
  <c r="F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H28" i="1"/>
  <c r="H15" i="1"/>
  <c r="H16" i="1"/>
  <c r="H17" i="1"/>
  <c r="H18" i="1"/>
  <c r="H19" i="1"/>
  <c r="H20" i="1"/>
  <c r="H21" i="1"/>
  <c r="H22" i="1"/>
  <c r="I22" i="1" s="1"/>
  <c r="J22" i="1" s="1"/>
  <c r="K22" i="1" s="1"/>
  <c r="H23" i="1"/>
  <c r="H24" i="1"/>
  <c r="H25" i="1"/>
  <c r="H26" i="1"/>
  <c r="H27" i="1"/>
  <c r="I10" i="1"/>
  <c r="I35" i="1" l="1" a="1"/>
  <c r="I35" i="1" s="1"/>
  <c r="J35" i="1" l="1"/>
  <c r="I36" i="1"/>
  <c r="J36" i="1"/>
</calcChain>
</file>

<file path=xl/sharedStrings.xml><?xml version="1.0" encoding="utf-8"?>
<sst xmlns="http://schemas.openxmlformats.org/spreadsheetml/2006/main" count="40" uniqueCount="35">
  <si>
    <t>A01 Dichte und Molare Masse eines Gases</t>
  </si>
  <si>
    <t>Kolben leer</t>
  </si>
  <si>
    <t>[g]</t>
  </si>
  <si>
    <t>KolbenVol.</t>
  </si>
  <si>
    <t>[ml]</t>
  </si>
  <si>
    <t>Temp.</t>
  </si>
  <si>
    <t>[°C]</t>
  </si>
  <si>
    <t xml:space="preserve">Messung </t>
  </si>
  <si>
    <t>Druck</t>
  </si>
  <si>
    <t>[mbar]</t>
  </si>
  <si>
    <t>Gewicht</t>
  </si>
  <si>
    <t>Gasgewicht</t>
  </si>
  <si>
    <t>Gaskonst.</t>
  </si>
  <si>
    <t>Dichte</t>
  </si>
  <si>
    <t>[g/ml]</t>
  </si>
  <si>
    <t>[Pa]</t>
  </si>
  <si>
    <t xml:space="preserve">Dichte </t>
  </si>
  <si>
    <t>[kg/m³]</t>
  </si>
  <si>
    <r>
      <t>(p/</t>
    </r>
    <r>
      <rPr>
        <b/>
        <sz val="11"/>
        <color theme="1"/>
        <rFont val="Calibri"/>
        <family val="2"/>
      </rPr>
      <t>ρ</t>
    </r>
    <r>
      <rPr>
        <b/>
        <sz val="11"/>
        <color theme="1"/>
        <rFont val="Calibri"/>
        <family val="2"/>
        <scheme val="minor"/>
      </rPr>
      <t>)</t>
    </r>
  </si>
  <si>
    <t>RGP</t>
  </si>
  <si>
    <t>Molare Masse</t>
  </si>
  <si>
    <t>Virialkoeff.</t>
  </si>
  <si>
    <t>Temp</t>
  </si>
  <si>
    <t>[K]</t>
  </si>
  <si>
    <t>J/mol*K</t>
  </si>
  <si>
    <t>bei 298,2 K</t>
  </si>
  <si>
    <t>Literatur</t>
  </si>
  <si>
    <t>kg/mol</t>
  </si>
  <si>
    <t>g/mol</t>
  </si>
  <si>
    <t>Berechnet</t>
  </si>
  <si>
    <r>
      <t>m³</t>
    </r>
    <r>
      <rPr>
        <sz val="11"/>
        <color theme="1"/>
        <rFont val="Calibri"/>
        <family val="2"/>
      </rPr>
      <t>∙</t>
    </r>
    <r>
      <rPr>
        <sz val="11"/>
        <color theme="1"/>
        <rFont val="Calibri"/>
        <family val="2"/>
        <scheme val="minor"/>
      </rPr>
      <t>mol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</si>
  <si>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ml</t>
    </r>
    <r>
      <rPr>
        <sz val="11"/>
        <color theme="1"/>
        <rFont val="Calibri"/>
        <family val="2"/>
      </rPr>
      <t>∙mol</t>
    </r>
    <r>
      <rPr>
        <vertAlign val="superscript"/>
        <sz val="11"/>
        <color theme="1"/>
        <rFont val="Calibri"/>
        <family val="2"/>
      </rPr>
      <t>-1</t>
    </r>
  </si>
  <si>
    <t>Ideal(berechnet)</t>
  </si>
  <si>
    <t>Fehler M</t>
  </si>
  <si>
    <t>Fehler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</si>
</sst>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3488188976377949"/>
                  <c:y val="-0.268949402158063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Tabelle1!$F$14:$F$28</c:f>
              <c:numCache>
                <c:formatCode>General</c:formatCode>
                <c:ptCount val="15"/>
                <c:pt idx="0">
                  <c:v>2763</c:v>
                </c:pt>
                <c:pt idx="1">
                  <c:v>5800</c:v>
                </c:pt>
                <c:pt idx="2">
                  <c:v>7437</c:v>
                </c:pt>
                <c:pt idx="3">
                  <c:v>10880</c:v>
                </c:pt>
                <c:pt idx="4">
                  <c:v>15622.999999999998</c:v>
                </c:pt>
                <c:pt idx="5">
                  <c:v>20024</c:v>
                </c:pt>
                <c:pt idx="6">
                  <c:v>24072</c:v>
                </c:pt>
                <c:pt idx="7">
                  <c:v>31635.000000000004</c:v>
                </c:pt>
                <c:pt idx="8">
                  <c:v>42063</c:v>
                </c:pt>
                <c:pt idx="9">
                  <c:v>51124</c:v>
                </c:pt>
                <c:pt idx="10">
                  <c:v>60566</c:v>
                </c:pt>
                <c:pt idx="11">
                  <c:v>70613</c:v>
                </c:pt>
                <c:pt idx="12">
                  <c:v>80282</c:v>
                </c:pt>
                <c:pt idx="13">
                  <c:v>90589</c:v>
                </c:pt>
                <c:pt idx="14">
                  <c:v>102600</c:v>
                </c:pt>
              </c:numCache>
            </c:numRef>
          </c:xVal>
          <c:yVal>
            <c:numRef>
              <c:f>Tabelle1!$K$14:$K$28</c:f>
              <c:numCache>
                <c:formatCode>General</c:formatCode>
                <c:ptCount val="15"/>
                <c:pt idx="0">
                  <c:v>80306.814285584449</c:v>
                </c:pt>
                <c:pt idx="1">
                  <c:v>66377.374999977823</c:v>
                </c:pt>
                <c:pt idx="2">
                  <c:v>73214.466129007109</c:v>
                </c:pt>
                <c:pt idx="3">
                  <c:v>68697.820689630127</c:v>
                </c:pt>
                <c:pt idx="4">
                  <c:v>59722.912943634437</c:v>
                </c:pt>
                <c:pt idx="5">
                  <c:v>57924.085939970108</c:v>
                </c:pt>
                <c:pt idx="6">
                  <c:v>58770.985599997774</c:v>
                </c:pt>
                <c:pt idx="7">
                  <c:v>59109.029081633278</c:v>
                </c:pt>
                <c:pt idx="8">
                  <c:v>57910.946842101017</c:v>
                </c:pt>
                <c:pt idx="9">
                  <c:v>55921.837753882697</c:v>
                </c:pt>
                <c:pt idx="10">
                  <c:v>56011.314444442323</c:v>
                </c:pt>
                <c:pt idx="11">
                  <c:v>55445.739408230729</c:v>
                </c:pt>
                <c:pt idx="12">
                  <c:v>56670.921434078773</c:v>
                </c:pt>
                <c:pt idx="13">
                  <c:v>55945.199966271517</c:v>
                </c:pt>
                <c:pt idx="14">
                  <c:v>58363.11276794046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6AD-46BC-B7E6-8891064AE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246688"/>
        <c:axId val="1019245856"/>
      </c:scatterChart>
      <c:valAx>
        <c:axId val="1019246688"/>
        <c:scaling>
          <c:orientation val="minMax"/>
          <c:max val="11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Druck </a:t>
                </a:r>
                <a:r>
                  <a:rPr lang="de-DE" i="1"/>
                  <a:t>p</a:t>
                </a:r>
                <a:r>
                  <a:rPr lang="de-DE" baseline="0"/>
                  <a:t> [Pa]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19245856"/>
        <c:crosses val="autoZero"/>
        <c:crossBetween val="midCat"/>
      </c:valAx>
      <c:valAx>
        <c:axId val="1019245856"/>
        <c:scaling>
          <c:orientation val="minMax"/>
          <c:min val="5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b="0"/>
                  <a:t>(p/</a:t>
                </a:r>
                <a:r>
                  <a:rPr lang="de-DE" sz="1000" b="0" i="0" u="none" strike="noStrike" baseline="0">
                    <a:effectLst/>
                  </a:rPr>
                  <a:t>ρ)</a:t>
                </a:r>
                <a:endParaRPr lang="de-DE" b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1924668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12</xdr:row>
      <xdr:rowOff>185737</xdr:rowOff>
    </xdr:from>
    <xdr:to>
      <xdr:col>19</xdr:col>
      <xdr:colOff>361950</xdr:colOff>
      <xdr:row>27</xdr:row>
      <xdr:rowOff>71437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3A61BF8-0C88-47E8-A235-DE275870D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Q43"/>
  <sheetViews>
    <sheetView tabSelected="1" workbookViewId="0">
      <selection activeCell="K37" sqref="K37"/>
    </sheetView>
  </sheetViews>
  <sheetFormatPr baseColWidth="10" defaultColWidth="9.140625" defaultRowHeight="15" x14ac:dyDescent="0.25"/>
  <cols>
    <col min="5" max="5" width="11.28515625" customWidth="1"/>
    <col min="6" max="6" width="11.140625" customWidth="1"/>
    <col min="7" max="7" width="10.85546875" customWidth="1"/>
    <col min="8" max="8" width="11.28515625" customWidth="1"/>
    <col min="9" max="9" width="12" bestFit="1" customWidth="1"/>
    <col min="12" max="12" width="10.7109375" customWidth="1"/>
  </cols>
  <sheetData>
    <row r="4" spans="3:17" ht="39" x14ac:dyDescent="0.6">
      <c r="C4" s="1" t="s">
        <v>0</v>
      </c>
    </row>
    <row r="7" spans="3:17" x14ac:dyDescent="0.25">
      <c r="O7" t="s">
        <v>12</v>
      </c>
      <c r="P7">
        <v>8.3140000000000001</v>
      </c>
      <c r="Q7" t="s">
        <v>24</v>
      </c>
    </row>
    <row r="8" spans="3:17" x14ac:dyDescent="0.25">
      <c r="F8" s="2" t="s">
        <v>2</v>
      </c>
      <c r="G8" s="2" t="s">
        <v>4</v>
      </c>
      <c r="H8" s="2"/>
      <c r="I8" s="2" t="s">
        <v>6</v>
      </c>
      <c r="J8" s="2" t="s">
        <v>23</v>
      </c>
    </row>
    <row r="9" spans="3:17" x14ac:dyDescent="0.25">
      <c r="F9" s="2" t="s">
        <v>1</v>
      </c>
      <c r="G9" s="2" t="s">
        <v>3</v>
      </c>
      <c r="H9" s="2"/>
      <c r="I9" s="2" t="s">
        <v>5</v>
      </c>
      <c r="J9" s="2" t="s">
        <v>22</v>
      </c>
    </row>
    <row r="10" spans="3:17" x14ac:dyDescent="0.25">
      <c r="F10">
        <v>105.386</v>
      </c>
      <c r="G10">
        <v>183.11</v>
      </c>
      <c r="I10">
        <f>AVERAGE(20,20.4,20.5,20.9)</f>
        <v>20.45</v>
      </c>
      <c r="J10">
        <f>273.15+20.45</f>
        <v>293.59999999999997</v>
      </c>
    </row>
    <row r="12" spans="3:17" x14ac:dyDescent="0.25">
      <c r="D12" s="2"/>
      <c r="E12" s="2" t="s">
        <v>9</v>
      </c>
      <c r="F12" s="2" t="s">
        <v>15</v>
      </c>
      <c r="G12" s="2" t="s">
        <v>2</v>
      </c>
      <c r="H12" s="2" t="s">
        <v>2</v>
      </c>
      <c r="I12" s="2" t="s">
        <v>14</v>
      </c>
      <c r="J12" s="2" t="s">
        <v>17</v>
      </c>
    </row>
    <row r="13" spans="3:17" x14ac:dyDescent="0.25">
      <c r="D13" s="2" t="s">
        <v>7</v>
      </c>
      <c r="E13" s="2" t="s">
        <v>8</v>
      </c>
      <c r="F13" s="2" t="s">
        <v>8</v>
      </c>
      <c r="G13" s="2" t="s">
        <v>10</v>
      </c>
      <c r="H13" s="2" t="s">
        <v>11</v>
      </c>
      <c r="I13" s="2" t="s">
        <v>13</v>
      </c>
      <c r="J13" s="2" t="s">
        <v>16</v>
      </c>
      <c r="K13" s="2" t="s">
        <v>18</v>
      </c>
    </row>
    <row r="14" spans="3:17" x14ac:dyDescent="0.25">
      <c r="D14">
        <v>1</v>
      </c>
      <c r="E14">
        <v>27.63</v>
      </c>
      <c r="F14">
        <f>E14*100</f>
        <v>2763</v>
      </c>
      <c r="G14">
        <v>105.39230000000001</v>
      </c>
      <c r="H14">
        <f>G14-$F$10</f>
        <v>6.3000000000101863E-3</v>
      </c>
      <c r="I14">
        <f>H14/$G$10</f>
        <v>3.4405548577413503E-5</v>
      </c>
      <c r="J14">
        <f>I14*1000</f>
        <v>3.44055485774135E-2</v>
      </c>
      <c r="K14">
        <f>F14/J14</f>
        <v>80306.814285584449</v>
      </c>
    </row>
    <row r="15" spans="3:17" x14ac:dyDescent="0.25">
      <c r="D15">
        <v>2</v>
      </c>
      <c r="E15">
        <v>58</v>
      </c>
      <c r="F15">
        <f t="shared" ref="F15:F28" si="0">E15*100</f>
        <v>5800</v>
      </c>
      <c r="G15">
        <v>105.402</v>
      </c>
      <c r="H15">
        <f t="shared" ref="H15:H28" si="1">G15-$F$10</f>
        <v>1.6000000000005343E-2</v>
      </c>
      <c r="I15">
        <f t="shared" ref="I15:I28" si="2">H15/$G$10</f>
        <v>8.7379170990144412E-5</v>
      </c>
      <c r="J15">
        <f t="shared" ref="J15:J28" si="3">I15*1000</f>
        <v>8.7379170990144417E-2</v>
      </c>
      <c r="K15">
        <f>F15/J15</f>
        <v>66377.374999977823</v>
      </c>
    </row>
    <row r="16" spans="3:17" x14ac:dyDescent="0.25">
      <c r="D16">
        <v>3</v>
      </c>
      <c r="E16">
        <v>74.37</v>
      </c>
      <c r="F16">
        <f t="shared" si="0"/>
        <v>7437</v>
      </c>
      <c r="G16">
        <v>105.4046</v>
      </c>
      <c r="H16">
        <f t="shared" si="1"/>
        <v>1.8600000000006389E-2</v>
      </c>
      <c r="I16">
        <f t="shared" si="2"/>
        <v>1.0157828627604384E-4</v>
      </c>
      <c r="J16">
        <f t="shared" si="3"/>
        <v>0.10157828627604384</v>
      </c>
      <c r="K16">
        <f t="shared" ref="K16:K28" si="4">F16/J16</f>
        <v>73214.466129007109</v>
      </c>
    </row>
    <row r="17" spans="4:11" x14ac:dyDescent="0.25">
      <c r="D17">
        <v>4</v>
      </c>
      <c r="E17">
        <v>108.8</v>
      </c>
      <c r="F17">
        <f t="shared" si="0"/>
        <v>10880</v>
      </c>
      <c r="G17">
        <v>105.41500000000001</v>
      </c>
      <c r="H17">
        <f t="shared" si="1"/>
        <v>2.9000000000010573E-2</v>
      </c>
      <c r="I17">
        <f t="shared" si="2"/>
        <v>1.5837474741964158E-4</v>
      </c>
      <c r="J17">
        <f t="shared" si="3"/>
        <v>0.15837474741964158</v>
      </c>
      <c r="K17">
        <f t="shared" si="4"/>
        <v>68697.820689630127</v>
      </c>
    </row>
    <row r="18" spans="4:11" x14ac:dyDescent="0.25">
      <c r="D18">
        <v>5</v>
      </c>
      <c r="E18">
        <v>156.22999999999999</v>
      </c>
      <c r="F18">
        <f t="shared" si="0"/>
        <v>15622.999999999998</v>
      </c>
      <c r="G18">
        <v>105.43389999999999</v>
      </c>
      <c r="H18">
        <f t="shared" si="1"/>
        <v>4.7899999999998499E-2</v>
      </c>
      <c r="I18">
        <f t="shared" si="2"/>
        <v>2.6159139315164924E-4</v>
      </c>
      <c r="J18">
        <f t="shared" si="3"/>
        <v>0.26159139315164925</v>
      </c>
      <c r="K18">
        <f t="shared" si="4"/>
        <v>59722.912943634437</v>
      </c>
    </row>
    <row r="19" spans="4:11" x14ac:dyDescent="0.25">
      <c r="D19">
        <v>6</v>
      </c>
      <c r="E19">
        <v>200.24</v>
      </c>
      <c r="F19">
        <f t="shared" si="0"/>
        <v>20024</v>
      </c>
      <c r="G19">
        <v>105.44929999999999</v>
      </c>
      <c r="H19">
        <f t="shared" si="1"/>
        <v>6.3299999999998136E-2</v>
      </c>
      <c r="I19">
        <f t="shared" si="2"/>
        <v>3.4569384522963319E-4</v>
      </c>
      <c r="J19">
        <f t="shared" si="3"/>
        <v>0.3456938452296332</v>
      </c>
      <c r="K19">
        <f t="shared" si="4"/>
        <v>57924.085939970108</v>
      </c>
    </row>
    <row r="20" spans="4:11" x14ac:dyDescent="0.25">
      <c r="D20">
        <v>7</v>
      </c>
      <c r="E20">
        <v>240.72</v>
      </c>
      <c r="F20">
        <f t="shared" si="0"/>
        <v>24072</v>
      </c>
      <c r="G20">
        <v>105.461</v>
      </c>
      <c r="H20">
        <f t="shared" si="1"/>
        <v>7.5000000000002842E-2</v>
      </c>
      <c r="I20">
        <f t="shared" si="2"/>
        <v>4.0958986401618062E-4</v>
      </c>
      <c r="J20">
        <f t="shared" si="3"/>
        <v>0.40958986401618064</v>
      </c>
      <c r="K20">
        <f t="shared" si="4"/>
        <v>58770.985599997774</v>
      </c>
    </row>
    <row r="21" spans="4:11" x14ac:dyDescent="0.25">
      <c r="D21">
        <v>8</v>
      </c>
      <c r="E21">
        <v>316.35000000000002</v>
      </c>
      <c r="F21">
        <f t="shared" si="0"/>
        <v>31635.000000000004</v>
      </c>
      <c r="G21">
        <v>105.48399999999999</v>
      </c>
      <c r="H21">
        <f t="shared" si="1"/>
        <v>9.7999999999998977E-2</v>
      </c>
      <c r="I21">
        <f t="shared" si="2"/>
        <v>5.3519742231445018E-4</v>
      </c>
      <c r="J21">
        <f t="shared" si="3"/>
        <v>0.53519742231445022</v>
      </c>
      <c r="K21">
        <f t="shared" si="4"/>
        <v>59109.029081633278</v>
      </c>
    </row>
    <row r="22" spans="4:11" x14ac:dyDescent="0.25">
      <c r="D22">
        <v>9</v>
      </c>
      <c r="E22">
        <v>420.63</v>
      </c>
      <c r="F22">
        <f t="shared" si="0"/>
        <v>42063</v>
      </c>
      <c r="G22">
        <v>105.51900000000001</v>
      </c>
      <c r="H22">
        <f t="shared" si="1"/>
        <v>0.13300000000000978</v>
      </c>
      <c r="I22">
        <f t="shared" si="2"/>
        <v>7.2633935885538616E-4</v>
      </c>
      <c r="J22">
        <f t="shared" si="3"/>
        <v>0.72633935885538614</v>
      </c>
      <c r="K22">
        <f t="shared" si="4"/>
        <v>57910.946842101017</v>
      </c>
    </row>
    <row r="23" spans="4:11" x14ac:dyDescent="0.25">
      <c r="D23">
        <v>10</v>
      </c>
      <c r="E23">
        <v>511.24</v>
      </c>
      <c r="F23">
        <f t="shared" si="0"/>
        <v>51124</v>
      </c>
      <c r="G23">
        <v>105.5534</v>
      </c>
      <c r="H23">
        <f t="shared" si="1"/>
        <v>0.16740000000000066</v>
      </c>
      <c r="I23">
        <f t="shared" si="2"/>
        <v>9.1420457648408416E-4</v>
      </c>
      <c r="J23">
        <f t="shared" si="3"/>
        <v>0.91420457648408415</v>
      </c>
      <c r="K23">
        <f t="shared" si="4"/>
        <v>55921.837753882697</v>
      </c>
    </row>
    <row r="24" spans="4:11" x14ac:dyDescent="0.25">
      <c r="D24">
        <v>11</v>
      </c>
      <c r="E24">
        <v>605.66</v>
      </c>
      <c r="F24">
        <f t="shared" si="0"/>
        <v>60566</v>
      </c>
      <c r="G24">
        <v>105.584</v>
      </c>
      <c r="H24">
        <f t="shared" si="1"/>
        <v>0.1980000000000075</v>
      </c>
      <c r="I24">
        <f t="shared" si="2"/>
        <v>1.081317241002717E-3</v>
      </c>
      <c r="J24">
        <f t="shared" si="3"/>
        <v>1.081317241002717</v>
      </c>
      <c r="K24">
        <f t="shared" si="4"/>
        <v>56011.314444442323</v>
      </c>
    </row>
    <row r="25" spans="4:11" x14ac:dyDescent="0.25">
      <c r="D25">
        <v>12</v>
      </c>
      <c r="E25">
        <v>706.13</v>
      </c>
      <c r="F25">
        <f t="shared" si="0"/>
        <v>70613</v>
      </c>
      <c r="G25">
        <v>105.61920000000001</v>
      </c>
      <c r="H25">
        <f t="shared" si="1"/>
        <v>0.23320000000001073</v>
      </c>
      <c r="I25">
        <f t="shared" si="2"/>
        <v>1.273551417180988E-3</v>
      </c>
      <c r="J25">
        <f t="shared" si="3"/>
        <v>1.2735514171809881</v>
      </c>
      <c r="K25">
        <f t="shared" si="4"/>
        <v>55445.739408230729</v>
      </c>
    </row>
    <row r="26" spans="4:11" x14ac:dyDescent="0.25">
      <c r="D26">
        <v>13</v>
      </c>
      <c r="E26">
        <v>802.82</v>
      </c>
      <c r="F26">
        <f t="shared" si="0"/>
        <v>80282</v>
      </c>
      <c r="G26">
        <v>105.6454</v>
      </c>
      <c r="H26">
        <f t="shared" si="1"/>
        <v>0.25939999999999941</v>
      </c>
      <c r="I26">
        <f t="shared" si="2"/>
        <v>1.4166348096772399E-3</v>
      </c>
      <c r="J26">
        <f t="shared" si="3"/>
        <v>1.4166348096772399</v>
      </c>
      <c r="K26">
        <f t="shared" si="4"/>
        <v>56670.921434078773</v>
      </c>
    </row>
    <row r="27" spans="4:11" x14ac:dyDescent="0.25">
      <c r="D27">
        <v>14</v>
      </c>
      <c r="E27">
        <v>905.89</v>
      </c>
      <c r="F27">
        <f t="shared" si="0"/>
        <v>90589</v>
      </c>
      <c r="G27">
        <v>105.6825</v>
      </c>
      <c r="H27">
        <f t="shared" si="1"/>
        <v>0.29650000000000887</v>
      </c>
      <c r="I27">
        <f t="shared" si="2"/>
        <v>1.6192452624106213E-3</v>
      </c>
      <c r="J27">
        <f t="shared" si="3"/>
        <v>1.6192452624106213</v>
      </c>
      <c r="K27">
        <f t="shared" si="4"/>
        <v>55945.199966271517</v>
      </c>
    </row>
    <row r="28" spans="4:11" x14ac:dyDescent="0.25">
      <c r="D28">
        <v>15</v>
      </c>
      <c r="E28">
        <v>1026</v>
      </c>
      <c r="F28">
        <f t="shared" si="0"/>
        <v>102600</v>
      </c>
      <c r="G28">
        <v>105.7079</v>
      </c>
      <c r="H28">
        <f t="shared" si="1"/>
        <v>0.32189999999999941</v>
      </c>
      <c r="I28">
        <f t="shared" si="2"/>
        <v>1.7579596963573775E-3</v>
      </c>
      <c r="J28">
        <f t="shared" si="3"/>
        <v>1.7579596963573776</v>
      </c>
      <c r="K28">
        <f t="shared" si="4"/>
        <v>58363.11276794046</v>
      </c>
    </row>
    <row r="33" spans="9:17" x14ac:dyDescent="0.25">
      <c r="M33" s="2" t="s">
        <v>20</v>
      </c>
      <c r="N33" s="2"/>
      <c r="O33" s="2" t="s">
        <v>21</v>
      </c>
    </row>
    <row r="34" spans="9:17" ht="17.25" x14ac:dyDescent="0.25">
      <c r="I34" s="2" t="s">
        <v>19</v>
      </c>
      <c r="L34" s="2" t="s">
        <v>26</v>
      </c>
      <c r="M34">
        <v>44.01</v>
      </c>
      <c r="N34" t="s">
        <v>28</v>
      </c>
      <c r="O34">
        <v>-86.68</v>
      </c>
      <c r="P34" t="s">
        <v>31</v>
      </c>
      <c r="Q34" t="s">
        <v>25</v>
      </c>
    </row>
    <row r="35" spans="9:17" ht="17.25" x14ac:dyDescent="0.25">
      <c r="I35">
        <f t="array" ref="I35:J36">LINEST(K14:K28,F14:F28,1,1)</f>
        <v>-0.1509326133491834</v>
      </c>
      <c r="J35">
        <v>67558.517888335147</v>
      </c>
      <c r="L35" s="2" t="s">
        <v>29</v>
      </c>
      <c r="M35">
        <f>(P7*J10)/J35</f>
        <v>3.6131497201205891E-2</v>
      </c>
      <c r="N35" t="s">
        <v>27</v>
      </c>
      <c r="O35">
        <f>M35*I35</f>
        <v>-5.4534212967967104E-3</v>
      </c>
      <c r="P35" t="s">
        <v>30</v>
      </c>
      <c r="Q35">
        <f>O35*1000000</f>
        <v>-5453.4212967967105</v>
      </c>
    </row>
    <row r="36" spans="9:17" x14ac:dyDescent="0.25">
      <c r="I36">
        <v>4.5893361401021474E-2</v>
      </c>
      <c r="J36">
        <v>2389.2759367800923</v>
      </c>
      <c r="M36">
        <f>M35*1000</f>
        <v>36.131497201205889</v>
      </c>
      <c r="N36" t="s">
        <v>28</v>
      </c>
    </row>
    <row r="38" spans="9:17" ht="17.25" x14ac:dyDescent="0.25">
      <c r="L38" s="2" t="s">
        <v>32</v>
      </c>
      <c r="O38">
        <f>0.0000427-(0.3637/(P7*J10))</f>
        <v>-1.0629689896363381E-4</v>
      </c>
      <c r="P38" t="s">
        <v>30</v>
      </c>
    </row>
    <row r="42" spans="9:17" x14ac:dyDescent="0.25">
      <c r="I42" s="2" t="s">
        <v>33</v>
      </c>
      <c r="J42">
        <f>SQRT((((-8.3145*293.6)/(J35^2))*J36)^2)</f>
        <v>1.2779041230182504E-3</v>
      </c>
      <c r="K42">
        <f>J42*1000</f>
        <v>1.2779041230182504</v>
      </c>
    </row>
    <row r="43" spans="9:17" x14ac:dyDescent="0.25">
      <c r="I43" s="2" t="s">
        <v>34</v>
      </c>
      <c r="J43">
        <f>SQRT(((M35*I36)^2)+((I35*J42)^2))</f>
        <v>1.669375692202641E-3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2022-01-31T14:37:50Z</dcterms:modified>
</cp:coreProperties>
</file>