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tudium\PC Praktikum\A03♦\"/>
    </mc:Choice>
  </mc:AlternateContent>
  <xr:revisionPtr revIDLastSave="0" documentId="13_ncr:1_{E3D580CA-631F-45EF-8F48-B5D968D98B77}" xr6:coauthVersionLast="47" xr6:coauthVersionMax="47" xr10:uidLastSave="{00000000-0000-0000-0000-000000000000}"/>
  <bookViews>
    <workbookView xWindow="28680" yWindow="-120" windowWidth="29040" windowHeight="15720" xr2:uid="{4A8D2EDD-1DE8-4F5B-BECE-C55E27078D6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6" i="1" l="1"/>
  <c r="Q45" i="1"/>
  <c r="Q44" i="1"/>
  <c r="M45" i="1"/>
  <c r="M44" i="1"/>
  <c r="L41" i="1"/>
  <c r="I36" i="1"/>
  <c r="N13" i="1"/>
  <c r="P40" i="1"/>
  <c r="E42" i="1"/>
  <c r="L30" i="1"/>
  <c r="N40" i="1"/>
  <c r="N36" i="1"/>
  <c r="N30" i="1"/>
  <c r="E26" i="1"/>
  <c r="F16" i="1"/>
  <c r="E16" i="1"/>
  <c r="D16" i="1"/>
  <c r="D26" i="1"/>
  <c r="R40" i="1" s="1"/>
  <c r="M30" i="1"/>
  <c r="M36" i="1"/>
  <c r="I40" i="1"/>
  <c r="L40" i="1"/>
  <c r="F31" i="1"/>
  <c r="F30" i="1"/>
  <c r="E43" i="1"/>
  <c r="O13" i="1"/>
  <c r="O10" i="1"/>
  <c r="F14" i="1"/>
  <c r="E24" i="1"/>
  <c r="P36" i="1" s="1"/>
  <c r="D24" i="1"/>
  <c r="E14" i="1"/>
  <c r="D14" i="1"/>
  <c r="Q22" i="1"/>
  <c r="Q21" i="1"/>
  <c r="O23" i="1"/>
  <c r="O20" i="1"/>
  <c r="O24" i="1" s="1"/>
  <c r="R30" i="1" l="1"/>
  <c r="R36" i="1"/>
  <c r="O14" i="1"/>
  <c r="P30" i="1"/>
  <c r="Q30" i="1" s="1"/>
  <c r="I30" i="1"/>
  <c r="I37" i="1"/>
  <c r="F32" i="1"/>
  <c r="L36" i="1"/>
  <c r="I41" i="1"/>
  <c r="Q40" i="1"/>
  <c r="Q36" i="1"/>
  <c r="L37" i="1"/>
  <c r="M40" i="1"/>
</calcChain>
</file>

<file path=xl/sharedStrings.xml><?xml version="1.0" encoding="utf-8"?>
<sst xmlns="http://schemas.openxmlformats.org/spreadsheetml/2006/main" count="149" uniqueCount="52">
  <si>
    <t>A03 Gasthermometer</t>
  </si>
  <si>
    <t>Apparatur (2)</t>
  </si>
  <si>
    <t>Apparatur 1</t>
  </si>
  <si>
    <t>Höhe [cm]</t>
  </si>
  <si>
    <t>Breite [cm]</t>
  </si>
  <si>
    <t>Glasstärke [cm]</t>
  </si>
  <si>
    <t>Apparatur 2</t>
  </si>
  <si>
    <t>Innendurchmesser [cm]</t>
  </si>
  <si>
    <t>Stahlkapillare:</t>
  </si>
  <si>
    <t>Länge [cm]</t>
  </si>
  <si>
    <t>Glaskapillare:</t>
  </si>
  <si>
    <t>-</t>
  </si>
  <si>
    <t>Volumen [cm³]</t>
  </si>
  <si>
    <t>Gaskolbenzyl.:</t>
  </si>
  <si>
    <t>Radius [cm]</t>
  </si>
  <si>
    <t>Apparatur ges.</t>
  </si>
  <si>
    <t>Gaskolbenellipsoid:</t>
  </si>
  <si>
    <t>(V') Gaskolben ges.:</t>
  </si>
  <si>
    <t>(V'') Kapillare ges.:</t>
  </si>
  <si>
    <t>Durchschnitt:</t>
  </si>
  <si>
    <r>
      <t>T= T</t>
    </r>
    <r>
      <rPr>
        <b/>
        <sz val="10"/>
        <color theme="1"/>
        <rFont val="Calibri"/>
        <family val="2"/>
        <scheme val="minor"/>
      </rPr>
      <t>0</t>
    </r>
    <r>
      <rPr>
        <b/>
        <sz val="11"/>
        <color theme="1"/>
        <rFont val="Calibri"/>
        <family val="2"/>
        <scheme val="minor"/>
      </rPr>
      <t>/p</t>
    </r>
    <r>
      <rPr>
        <b/>
        <sz val="10"/>
        <color theme="1"/>
        <rFont val="Calibri"/>
        <family val="2"/>
        <scheme val="minor"/>
      </rPr>
      <t>0</t>
    </r>
    <r>
      <rPr>
        <b/>
        <sz val="11"/>
        <color theme="1"/>
        <rFont val="Calibri"/>
        <family val="2"/>
        <scheme val="minor"/>
      </rPr>
      <t>*p</t>
    </r>
  </si>
  <si>
    <t>Gleichung (2)</t>
  </si>
  <si>
    <t>Volumen [m³]</t>
  </si>
  <si>
    <t>Korrekturfaktor:</t>
  </si>
  <si>
    <t>Eis:</t>
  </si>
  <si>
    <t>Siedend:</t>
  </si>
  <si>
    <t>Temperatur in K</t>
  </si>
  <si>
    <t>Temp.[°C]</t>
  </si>
  <si>
    <t>Gleichung (3)</t>
  </si>
  <si>
    <t>Temperatur [K]</t>
  </si>
  <si>
    <t>Gleichung (5)</t>
  </si>
  <si>
    <t>Temp [K]</t>
  </si>
  <si>
    <t>V(ϑ)=</t>
  </si>
  <si>
    <t>Stickstoff</t>
  </si>
  <si>
    <t>V(ϑ2)=</t>
  </si>
  <si>
    <t>linearer Ausdehnungskoefizient für Glas: α = 3,2*10^-6 (°C)</t>
  </si>
  <si>
    <t>Gleichung (4)</t>
  </si>
  <si>
    <t>Druck bei Rt [mbar]</t>
  </si>
  <si>
    <t>Druck in siedendem H2O [mbar]</t>
  </si>
  <si>
    <t>Druck in Eiswasser [mbar]</t>
  </si>
  <si>
    <t>Druck in siedendem N2 [mbar]</t>
  </si>
  <si>
    <t>Druck in Eiswasser Wdh. [mbar]</t>
  </si>
  <si>
    <t>Standardabw.:</t>
  </si>
  <si>
    <t>V'(ϑ)=V'0*(1+3αϑ)</t>
  </si>
  <si>
    <t>T = (T0/p0*p)*(1+(((p-p0)/p1))*(V''/(V(ϑ)))</t>
  </si>
  <si>
    <t>T = (T0/p0*p)*(1+(((p-p0)/p1))*(V''/V'))</t>
  </si>
  <si>
    <t>Rt(Eiskal.):</t>
  </si>
  <si>
    <t>Rt(Siedekal.):</t>
  </si>
  <si>
    <t>Durchschnitt :</t>
  </si>
  <si>
    <t>Apparatur (1)</t>
  </si>
  <si>
    <t>Fehler:</t>
  </si>
  <si>
    <t>Standardfehler [K/°C]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</si>
</sst>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0" xfId="0" applyNumberFormat="1"/>
    <xf numFmtId="0" fontId="0" fillId="2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0" fillId="3" borderId="0" xfId="0" applyFill="1"/>
    <xf numFmtId="164" fontId="1" fillId="2" borderId="0" xfId="0" applyNumberFormat="1" applyFont="1" applyFill="1"/>
    <xf numFmtId="0" fontId="0" fillId="0" borderId="0" xfId="0" applyFill="1"/>
    <xf numFmtId="0" fontId="0" fillId="0" borderId="0" xfId="0" applyFont="1" applyFill="1"/>
    <xf numFmtId="0" fontId="0" fillId="4" borderId="0" xfId="0" applyFill="1"/>
    <xf numFmtId="2" fontId="0" fillId="4" borderId="0" xfId="0" applyNumberFormat="1" applyFill="1"/>
    <xf numFmtId="2" fontId="0" fillId="0" borderId="0" xfId="0" applyNumberFormat="1"/>
    <xf numFmtId="10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9DE07-8237-4E51-91D3-792A9B9BB101}">
  <dimension ref="A1:R52"/>
  <sheetViews>
    <sheetView tabSelected="1" topLeftCell="B7" zoomScale="80" zoomScaleNormal="80" workbookViewId="0">
      <selection activeCell="R47" sqref="R47"/>
    </sheetView>
  </sheetViews>
  <sheetFormatPr baseColWidth="10" defaultRowHeight="15" x14ac:dyDescent="0.25"/>
  <cols>
    <col min="1" max="1" width="14.7109375" hidden="1" customWidth="1"/>
    <col min="2" max="2" width="3" customWidth="1"/>
    <col min="3" max="3" width="14.42578125" customWidth="1"/>
    <col min="4" max="4" width="27.5703125" customWidth="1"/>
    <col min="5" max="5" width="39" customWidth="1"/>
    <col min="6" max="6" width="17.85546875" customWidth="1"/>
    <col min="7" max="7" width="5" customWidth="1"/>
    <col min="8" max="8" width="16.85546875" customWidth="1"/>
    <col min="9" max="9" width="20.7109375" customWidth="1"/>
    <col min="12" max="12" width="17.140625" customWidth="1"/>
    <col min="13" max="13" width="23.140625" customWidth="1"/>
    <col min="14" max="14" width="19.5703125" customWidth="1"/>
    <col min="15" max="15" width="15.140625" customWidth="1"/>
    <col min="16" max="16" width="14" customWidth="1"/>
    <col min="17" max="17" width="14.42578125" customWidth="1"/>
    <col min="18" max="18" width="19.140625" customWidth="1"/>
  </cols>
  <sheetData>
    <row r="1" spans="2:17" ht="6" customHeight="1" x14ac:dyDescent="0.25"/>
    <row r="2" spans="2:17" ht="0.75" customHeight="1" x14ac:dyDescent="0.25"/>
    <row r="4" spans="2:17" ht="26.25" x14ac:dyDescent="0.4">
      <c r="C4" s="4" t="s">
        <v>0</v>
      </c>
    </row>
    <row r="6" spans="2:17" x14ac:dyDescent="0.25">
      <c r="I6" s="3" t="s">
        <v>2</v>
      </c>
    </row>
    <row r="7" spans="2:17" x14ac:dyDescent="0.25">
      <c r="B7" s="1"/>
      <c r="J7" s="1" t="s">
        <v>3</v>
      </c>
      <c r="K7" s="1" t="s">
        <v>4</v>
      </c>
      <c r="L7" s="1" t="s">
        <v>5</v>
      </c>
      <c r="M7" s="1" t="s">
        <v>7</v>
      </c>
      <c r="N7" s="1" t="s">
        <v>9</v>
      </c>
      <c r="O7" s="1" t="s">
        <v>12</v>
      </c>
      <c r="P7" s="1" t="s">
        <v>22</v>
      </c>
      <c r="Q7" s="1" t="s">
        <v>14</v>
      </c>
    </row>
    <row r="8" spans="2:17" x14ac:dyDescent="0.25">
      <c r="C8" s="3" t="s">
        <v>49</v>
      </c>
      <c r="I8" s="1" t="s">
        <v>13</v>
      </c>
      <c r="J8">
        <v>6.74</v>
      </c>
      <c r="K8">
        <v>4.0250000000000004</v>
      </c>
      <c r="L8">
        <v>0.15</v>
      </c>
      <c r="M8" s="2" t="s">
        <v>11</v>
      </c>
      <c r="N8" s="2" t="s">
        <v>11</v>
      </c>
      <c r="O8">
        <v>73.451999999999998</v>
      </c>
      <c r="P8" s="2" t="s">
        <v>11</v>
      </c>
      <c r="Q8">
        <v>1.8625</v>
      </c>
    </row>
    <row r="9" spans="2:17" x14ac:dyDescent="0.25">
      <c r="D9" s="1" t="s">
        <v>37</v>
      </c>
      <c r="E9" s="1" t="s">
        <v>38</v>
      </c>
      <c r="F9" s="1" t="s">
        <v>39</v>
      </c>
      <c r="I9" s="1" t="s">
        <v>16</v>
      </c>
      <c r="J9">
        <v>2.2000000000000002</v>
      </c>
      <c r="K9">
        <v>4.0250000000000004</v>
      </c>
      <c r="L9">
        <v>0.15</v>
      </c>
      <c r="M9" s="2" t="s">
        <v>11</v>
      </c>
      <c r="N9" s="2" t="s">
        <v>11</v>
      </c>
      <c r="O9" s="5">
        <v>15.837999999999999</v>
      </c>
      <c r="P9" s="2" t="s">
        <v>11</v>
      </c>
      <c r="Q9">
        <v>1.0900000000000001</v>
      </c>
    </row>
    <row r="10" spans="2:17" x14ac:dyDescent="0.25">
      <c r="D10">
        <v>757</v>
      </c>
      <c r="E10">
        <v>959</v>
      </c>
      <c r="F10">
        <v>707</v>
      </c>
      <c r="I10" s="7" t="s">
        <v>17</v>
      </c>
      <c r="J10" s="2" t="s">
        <v>11</v>
      </c>
      <c r="K10" s="2" t="s">
        <v>11</v>
      </c>
      <c r="L10" s="2" t="s">
        <v>11</v>
      </c>
      <c r="M10" s="2" t="s">
        <v>11</v>
      </c>
      <c r="N10" s="2" t="s">
        <v>11</v>
      </c>
      <c r="O10" s="7">
        <f>O9+O8</f>
        <v>89.289999999999992</v>
      </c>
      <c r="P10" s="6">
        <v>8.9289999999999994E-5</v>
      </c>
      <c r="Q10" s="2" t="s">
        <v>11</v>
      </c>
    </row>
    <row r="11" spans="2:17" x14ac:dyDescent="0.25">
      <c r="D11">
        <v>752</v>
      </c>
      <c r="E11">
        <v>958</v>
      </c>
      <c r="F11">
        <v>706</v>
      </c>
      <c r="I11" s="1" t="s">
        <v>8</v>
      </c>
      <c r="J11" s="2" t="s">
        <v>11</v>
      </c>
      <c r="K11" s="2" t="s">
        <v>11</v>
      </c>
      <c r="L11" s="2" t="s">
        <v>11</v>
      </c>
      <c r="M11">
        <v>7.0000000000000007E-2</v>
      </c>
      <c r="N11">
        <v>80.7</v>
      </c>
      <c r="O11" s="11">
        <v>0.311</v>
      </c>
      <c r="P11" s="2" t="s">
        <v>11</v>
      </c>
      <c r="Q11" s="2" t="s">
        <v>11</v>
      </c>
    </row>
    <row r="12" spans="2:17" x14ac:dyDescent="0.25">
      <c r="D12">
        <v>752</v>
      </c>
      <c r="E12">
        <v>958</v>
      </c>
      <c r="F12">
        <v>707</v>
      </c>
      <c r="I12" s="1" t="s">
        <v>10</v>
      </c>
      <c r="J12" s="2" t="s">
        <v>11</v>
      </c>
      <c r="K12" s="2" t="s">
        <v>11</v>
      </c>
      <c r="L12" s="2" t="s">
        <v>11</v>
      </c>
      <c r="M12">
        <v>0.12</v>
      </c>
      <c r="N12">
        <v>68.8</v>
      </c>
      <c r="O12" s="11">
        <v>0.77800000000000002</v>
      </c>
      <c r="P12" s="2" t="s">
        <v>11</v>
      </c>
      <c r="Q12" s="2" t="s">
        <v>11</v>
      </c>
    </row>
    <row r="13" spans="2:17" x14ac:dyDescent="0.25">
      <c r="D13">
        <v>755</v>
      </c>
      <c r="E13">
        <v>962</v>
      </c>
      <c r="F13">
        <v>709</v>
      </c>
      <c r="I13" s="7" t="s">
        <v>18</v>
      </c>
      <c r="J13" s="2" t="s">
        <v>11</v>
      </c>
      <c r="K13" s="2" t="s">
        <v>11</v>
      </c>
      <c r="L13" s="2" t="s">
        <v>11</v>
      </c>
      <c r="M13" s="2" t="s">
        <v>11</v>
      </c>
      <c r="N13" s="8">
        <f>N11+N12</f>
        <v>149.5</v>
      </c>
      <c r="O13" s="7">
        <f>O12+O11</f>
        <v>1.089</v>
      </c>
      <c r="P13" s="6">
        <v>1.0890000000000001E-6</v>
      </c>
      <c r="Q13" s="2" t="s">
        <v>11</v>
      </c>
    </row>
    <row r="14" spans="2:17" x14ac:dyDescent="0.25">
      <c r="C14" s="1" t="s">
        <v>19</v>
      </c>
      <c r="D14" s="7">
        <f>(D10+D11+D12+D13)/4</f>
        <v>754</v>
      </c>
      <c r="E14" s="6">
        <f>(E10+E11+E12+E13)/4</f>
        <v>959.25</v>
      </c>
      <c r="F14" s="6">
        <f>(F10+F11+F12+F13)/4</f>
        <v>707.25</v>
      </c>
      <c r="I14" s="1" t="s">
        <v>15</v>
      </c>
      <c r="J14" s="2" t="s">
        <v>11</v>
      </c>
      <c r="K14" s="2" t="s">
        <v>11</v>
      </c>
      <c r="L14" s="2" t="s">
        <v>11</v>
      </c>
      <c r="M14" s="2" t="s">
        <v>11</v>
      </c>
      <c r="N14" s="2" t="s">
        <v>11</v>
      </c>
      <c r="O14" s="12">
        <f>O13+O10</f>
        <v>90.378999999999991</v>
      </c>
      <c r="P14" s="2" t="s">
        <v>11</v>
      </c>
      <c r="Q14" s="2" t="s">
        <v>11</v>
      </c>
    </row>
    <row r="15" spans="2:17" ht="15" customHeight="1" x14ac:dyDescent="0.25">
      <c r="C15" s="1" t="s">
        <v>42</v>
      </c>
      <c r="D15" s="6">
        <v>2.4500000000000002</v>
      </c>
      <c r="E15" s="6">
        <v>1.89</v>
      </c>
      <c r="F15" s="6">
        <v>1.26</v>
      </c>
      <c r="I15" s="9"/>
      <c r="J15" s="9"/>
      <c r="K15" s="9"/>
      <c r="L15" s="9"/>
      <c r="M15" s="9"/>
      <c r="N15" s="9"/>
      <c r="O15" s="9"/>
      <c r="P15" s="9"/>
      <c r="Q15" s="9"/>
    </row>
    <row r="16" spans="2:17" x14ac:dyDescent="0.25">
      <c r="C16" s="1" t="s">
        <v>50</v>
      </c>
      <c r="D16">
        <f>D15/4</f>
        <v>0.61250000000000004</v>
      </c>
      <c r="E16" s="11">
        <f>E15/4</f>
        <v>0.47249999999999998</v>
      </c>
      <c r="F16">
        <f>F15/4</f>
        <v>0.315</v>
      </c>
      <c r="I16" s="3" t="s">
        <v>6</v>
      </c>
    </row>
    <row r="17" spans="3:18" x14ac:dyDescent="0.25">
      <c r="J17" s="1" t="s">
        <v>3</v>
      </c>
      <c r="K17" s="1" t="s">
        <v>4</v>
      </c>
      <c r="L17" s="1" t="s">
        <v>5</v>
      </c>
      <c r="M17" s="1" t="s">
        <v>7</v>
      </c>
      <c r="N17" s="1" t="s">
        <v>9</v>
      </c>
      <c r="O17" s="1" t="s">
        <v>12</v>
      </c>
      <c r="P17" s="1" t="s">
        <v>22</v>
      </c>
      <c r="Q17" s="1" t="s">
        <v>14</v>
      </c>
    </row>
    <row r="18" spans="3:18" x14ac:dyDescent="0.25">
      <c r="C18" s="3" t="s">
        <v>1</v>
      </c>
      <c r="I18" s="1" t="s">
        <v>13</v>
      </c>
      <c r="J18">
        <v>6.7</v>
      </c>
      <c r="K18">
        <v>4</v>
      </c>
      <c r="L18">
        <v>0.15</v>
      </c>
      <c r="M18" s="2" t="s">
        <v>11</v>
      </c>
      <c r="N18" s="2" t="s">
        <v>11</v>
      </c>
      <c r="O18">
        <v>72.039000000000001</v>
      </c>
      <c r="P18" s="2" t="s">
        <v>11</v>
      </c>
      <c r="Q18">
        <v>1.85</v>
      </c>
    </row>
    <row r="19" spans="3:18" x14ac:dyDescent="0.25">
      <c r="D19" s="1" t="s">
        <v>40</v>
      </c>
      <c r="E19" s="1" t="s">
        <v>41</v>
      </c>
      <c r="I19" s="1" t="s">
        <v>16</v>
      </c>
      <c r="J19">
        <v>2.1800000000000002</v>
      </c>
      <c r="K19">
        <v>4</v>
      </c>
      <c r="L19">
        <v>0.15</v>
      </c>
      <c r="M19" s="2" t="s">
        <v>11</v>
      </c>
      <c r="N19" s="2" t="s">
        <v>11</v>
      </c>
      <c r="O19" s="5">
        <v>15.62</v>
      </c>
      <c r="P19" s="2" t="s">
        <v>11</v>
      </c>
      <c r="Q19">
        <v>1.0900000000000001</v>
      </c>
    </row>
    <row r="20" spans="3:18" x14ac:dyDescent="0.25">
      <c r="D20">
        <v>196</v>
      </c>
      <c r="E20">
        <v>718</v>
      </c>
      <c r="I20" s="7" t="s">
        <v>17</v>
      </c>
      <c r="J20" s="2" t="s">
        <v>11</v>
      </c>
      <c r="K20" s="2" t="s">
        <v>11</v>
      </c>
      <c r="L20" s="2" t="s">
        <v>11</v>
      </c>
      <c r="M20" s="2" t="s">
        <v>11</v>
      </c>
      <c r="N20" s="2" t="s">
        <v>11</v>
      </c>
      <c r="O20" s="7">
        <f>O19+O18</f>
        <v>87.659000000000006</v>
      </c>
      <c r="P20" s="6">
        <v>8.7650000000000003E-5</v>
      </c>
      <c r="Q20" s="2" t="s">
        <v>11</v>
      </c>
    </row>
    <row r="21" spans="3:18" x14ac:dyDescent="0.25">
      <c r="D21">
        <v>194</v>
      </c>
      <c r="E21">
        <v>719</v>
      </c>
      <c r="I21" s="1" t="s">
        <v>8</v>
      </c>
      <c r="J21" s="2" t="s">
        <v>11</v>
      </c>
      <c r="K21" s="2" t="s">
        <v>11</v>
      </c>
      <c r="L21" s="2" t="s">
        <v>11</v>
      </c>
      <c r="M21">
        <v>7.0000000000000007E-2</v>
      </c>
      <c r="N21">
        <v>75.099999999999994</v>
      </c>
      <c r="O21" s="11">
        <v>0.23899999999999999</v>
      </c>
      <c r="P21" s="2" t="s">
        <v>11</v>
      </c>
      <c r="Q21" s="8">
        <f>M21/2</f>
        <v>3.5000000000000003E-2</v>
      </c>
    </row>
    <row r="22" spans="3:18" x14ac:dyDescent="0.25">
      <c r="D22">
        <v>195</v>
      </c>
      <c r="E22">
        <v>719</v>
      </c>
      <c r="I22" s="1" t="s">
        <v>10</v>
      </c>
      <c r="J22" s="2" t="s">
        <v>11</v>
      </c>
      <c r="K22" s="2" t="s">
        <v>11</v>
      </c>
      <c r="L22" s="2" t="s">
        <v>11</v>
      </c>
      <c r="M22">
        <v>0.12</v>
      </c>
      <c r="N22">
        <v>76.400000000000006</v>
      </c>
      <c r="O22" s="11">
        <v>0.86399999999999999</v>
      </c>
      <c r="P22" s="2" t="s">
        <v>11</v>
      </c>
      <c r="Q22" s="8">
        <f>M22/2</f>
        <v>0.06</v>
      </c>
    </row>
    <row r="23" spans="3:18" x14ac:dyDescent="0.25">
      <c r="D23">
        <v>196</v>
      </c>
      <c r="E23">
        <v>720</v>
      </c>
      <c r="I23" s="7" t="s">
        <v>18</v>
      </c>
      <c r="J23" s="2" t="s">
        <v>11</v>
      </c>
      <c r="K23" s="2" t="s">
        <v>11</v>
      </c>
      <c r="L23" s="2" t="s">
        <v>11</v>
      </c>
      <c r="M23" s="2" t="s">
        <v>11</v>
      </c>
      <c r="N23" s="2" t="s">
        <v>11</v>
      </c>
      <c r="O23" s="7">
        <f>O21+O22</f>
        <v>1.103</v>
      </c>
      <c r="P23" s="6">
        <v>1.1030000000000001E-6</v>
      </c>
      <c r="Q23" s="2" t="s">
        <v>11</v>
      </c>
    </row>
    <row r="24" spans="3:18" x14ac:dyDescent="0.25">
      <c r="C24" s="1" t="s">
        <v>19</v>
      </c>
      <c r="D24" s="6">
        <f>(D20+D21+D22+D23)/4</f>
        <v>195.25</v>
      </c>
      <c r="E24" s="6">
        <f>(E20+E21+E22+E23)/4</f>
        <v>719</v>
      </c>
      <c r="I24" s="1" t="s">
        <v>15</v>
      </c>
      <c r="J24" s="2" t="s">
        <v>11</v>
      </c>
      <c r="K24" s="2" t="s">
        <v>11</v>
      </c>
      <c r="L24" s="2" t="s">
        <v>11</v>
      </c>
      <c r="M24" s="2" t="s">
        <v>11</v>
      </c>
      <c r="N24" s="2" t="s">
        <v>11</v>
      </c>
      <c r="O24" s="12">
        <f>O22+O21+O20</f>
        <v>88.762</v>
      </c>
      <c r="P24" s="2" t="s">
        <v>11</v>
      </c>
      <c r="Q24" s="2" t="s">
        <v>11</v>
      </c>
    </row>
    <row r="25" spans="3:18" x14ac:dyDescent="0.25">
      <c r="C25" s="1" t="s">
        <v>42</v>
      </c>
      <c r="D25" s="6">
        <v>0.96</v>
      </c>
      <c r="E25" s="6">
        <v>0.82</v>
      </c>
    </row>
    <row r="26" spans="3:18" x14ac:dyDescent="0.25">
      <c r="C26" s="1" t="s">
        <v>50</v>
      </c>
      <c r="D26" s="11">
        <f>D25/2</f>
        <v>0.48</v>
      </c>
      <c r="E26">
        <f>E25/4</f>
        <v>0.20499999999999999</v>
      </c>
    </row>
    <row r="29" spans="3:18" x14ac:dyDescent="0.25">
      <c r="D29" s="3" t="s">
        <v>21</v>
      </c>
      <c r="E29" s="1" t="s">
        <v>20</v>
      </c>
      <c r="F29" s="1" t="s">
        <v>31</v>
      </c>
      <c r="I29" s="1" t="s">
        <v>29</v>
      </c>
      <c r="J29" s="1" t="s">
        <v>27</v>
      </c>
      <c r="L29" s="1" t="s">
        <v>26</v>
      </c>
      <c r="M29" s="1" t="s">
        <v>27</v>
      </c>
      <c r="N29" s="1" t="s">
        <v>51</v>
      </c>
      <c r="P29" s="1" t="s">
        <v>29</v>
      </c>
      <c r="Q29" s="1" t="s">
        <v>27</v>
      </c>
      <c r="R29" s="1" t="s">
        <v>51</v>
      </c>
    </row>
    <row r="30" spans="3:18" x14ac:dyDescent="0.25">
      <c r="E30" t="s">
        <v>46</v>
      </c>
      <c r="F30">
        <f>(273.15/F14)*750</f>
        <v>289.66065747613999</v>
      </c>
      <c r="G30" s="2"/>
      <c r="H30" s="1" t="s">
        <v>24</v>
      </c>
      <c r="I30">
        <f>(273.15/F14)*F14</f>
        <v>273.14999999999998</v>
      </c>
      <c r="J30" s="11">
        <v>0</v>
      </c>
      <c r="K30" s="1" t="s">
        <v>25</v>
      </c>
      <c r="L30">
        <f>(273.15/F14)*E14</f>
        <v>370.47598091198302</v>
      </c>
      <c r="M30" s="14">
        <f>L30-273.15</f>
        <v>97.325980911983038</v>
      </c>
      <c r="N30" s="14">
        <f>E16</f>
        <v>0.47249999999999998</v>
      </c>
      <c r="O30" s="1" t="s">
        <v>33</v>
      </c>
      <c r="P30">
        <f>(273.15/E24)*D24</f>
        <v>74.175990959666194</v>
      </c>
      <c r="Q30" s="14">
        <f>P30-273.15</f>
        <v>-198.97400904033378</v>
      </c>
      <c r="R30" s="13">
        <f>D26</f>
        <v>0.48</v>
      </c>
    </row>
    <row r="31" spans="3:18" x14ac:dyDescent="0.25">
      <c r="E31" t="s">
        <v>47</v>
      </c>
      <c r="F31">
        <f>(373.15/E14)*750</f>
        <v>291.75136825645029</v>
      </c>
      <c r="G31" s="2"/>
    </row>
    <row r="32" spans="3:18" x14ac:dyDescent="0.25">
      <c r="E32" t="s">
        <v>48</v>
      </c>
      <c r="F32">
        <f>(F30+F31)/2</f>
        <v>290.70601286629517</v>
      </c>
      <c r="G32" s="2"/>
    </row>
    <row r="35" spans="3:18" x14ac:dyDescent="0.25">
      <c r="D35" s="3" t="s">
        <v>28</v>
      </c>
      <c r="E35" s="1" t="s">
        <v>45</v>
      </c>
      <c r="H35" s="9"/>
      <c r="I35" s="9"/>
      <c r="J35" s="9"/>
      <c r="K35" s="9"/>
      <c r="L35" s="9"/>
      <c r="M35" s="9"/>
      <c r="O35" s="9"/>
      <c r="P35" s="9"/>
      <c r="Q35" s="9"/>
    </row>
    <row r="36" spans="3:18" x14ac:dyDescent="0.25">
      <c r="H36" s="1" t="s">
        <v>24</v>
      </c>
      <c r="I36">
        <f>(273.15/F14)*F14*(1+(((F14-F14)/750))*(P13/P10))</f>
        <v>273.14999999999998</v>
      </c>
      <c r="J36" s="11">
        <v>0</v>
      </c>
      <c r="K36" s="1" t="s">
        <v>25</v>
      </c>
      <c r="L36">
        <f>(273.15/F14)*E14*(1+(((E14-F14)/D14))*(P13/P10))</f>
        <v>371.98611081816767</v>
      </c>
      <c r="M36" s="14">
        <f>L36-273.15</f>
        <v>98.836110818167697</v>
      </c>
      <c r="N36" s="14">
        <f>E16</f>
        <v>0.47249999999999998</v>
      </c>
      <c r="O36" s="1" t="s">
        <v>33</v>
      </c>
      <c r="P36">
        <f>(273.15/E24)*D24*(1+(((D24-E24)/750))*(P23/P20))</f>
        <v>73.524137880108356</v>
      </c>
      <c r="Q36" s="14">
        <f>P36-273.15</f>
        <v>-199.62586211989162</v>
      </c>
      <c r="R36" s="13">
        <f>D26</f>
        <v>0.48</v>
      </c>
    </row>
    <row r="37" spans="3:18" x14ac:dyDescent="0.25">
      <c r="H37" s="1" t="s">
        <v>23</v>
      </c>
      <c r="I37">
        <f>(1+(((F14-F14)/D14))*(P13/P10))</f>
        <v>1</v>
      </c>
      <c r="L37">
        <f>(1+(((E14-F14)/D14))*(P13/P10))</f>
        <v>1.0040761884278362</v>
      </c>
    </row>
    <row r="39" spans="3:18" x14ac:dyDescent="0.25">
      <c r="H39" s="9"/>
      <c r="I39" s="9"/>
      <c r="J39" s="9"/>
      <c r="K39" s="9"/>
      <c r="L39" s="9"/>
      <c r="M39" s="9"/>
      <c r="O39" s="9"/>
      <c r="P39" s="9"/>
      <c r="Q39" s="9"/>
    </row>
    <row r="40" spans="3:18" x14ac:dyDescent="0.25">
      <c r="D40" s="3" t="s">
        <v>30</v>
      </c>
      <c r="E40" s="1" t="s">
        <v>44</v>
      </c>
      <c r="H40" s="1" t="s">
        <v>24</v>
      </c>
      <c r="I40">
        <f>(273.15/F14)*F14*(1+(((F14-F14)/750))*(P13/E42))</f>
        <v>273.14999999999998</v>
      </c>
      <c r="J40" s="11">
        <v>0</v>
      </c>
      <c r="K40" s="1" t="s">
        <v>25</v>
      </c>
      <c r="L40">
        <f>(273.15/F14)*E14*(1+(((E14-F14)/D14))*(P13/E42))</f>
        <v>371.9821612518333</v>
      </c>
      <c r="M40" s="14">
        <f>L40-273.15</f>
        <v>98.832161251833327</v>
      </c>
      <c r="N40" s="14">
        <f>E16</f>
        <v>0.47249999999999998</v>
      </c>
      <c r="O40" s="1" t="s">
        <v>33</v>
      </c>
      <c r="P40">
        <f>(273.15/E24)*D24*(1+(((D24-E24)/750))*(P23/E42))</f>
        <v>73.537784074408663</v>
      </c>
      <c r="Q40" s="14">
        <f>P40-273.15</f>
        <v>-199.61221592559133</v>
      </c>
      <c r="R40" s="13">
        <f>D26</f>
        <v>0.48</v>
      </c>
    </row>
    <row r="41" spans="3:18" x14ac:dyDescent="0.25">
      <c r="H41" s="1" t="s">
        <v>23</v>
      </c>
      <c r="I41">
        <f>(1+(((F14-F14)/D14))*(P13/E42))</f>
        <v>1</v>
      </c>
      <c r="L41">
        <f>(1+(((F14-E14)/D14))*(P13/E42))</f>
        <v>0.99593447236135901</v>
      </c>
    </row>
    <row r="42" spans="3:18" x14ac:dyDescent="0.25">
      <c r="C42" s="1" t="s">
        <v>2</v>
      </c>
      <c r="D42" s="7" t="s">
        <v>32</v>
      </c>
      <c r="E42" s="10">
        <f>0.00008929*(1+(3*3.2*10^-6)*273.15)</f>
        <v>8.9524139809599992E-5</v>
      </c>
    </row>
    <row r="43" spans="3:18" x14ac:dyDescent="0.25">
      <c r="C43" s="1" t="s">
        <v>6</v>
      </c>
      <c r="D43" s="7" t="s">
        <v>34</v>
      </c>
      <c r="E43" s="10">
        <f>0.00008765*(1+(3*3.2*10^-6)*273.15)</f>
        <v>8.7879839335999998E-5</v>
      </c>
    </row>
    <row r="44" spans="3:18" x14ac:dyDescent="0.25">
      <c r="M44" s="15">
        <f>AVERAGE(M30,M36,M40)</f>
        <v>98.331417660661359</v>
      </c>
      <c r="Q44" s="15">
        <f>AVERAGE(Q30,Q36,Q40)</f>
        <v>-199.40402902860558</v>
      </c>
    </row>
    <row r="45" spans="3:18" x14ac:dyDescent="0.25">
      <c r="D45" s="3" t="s">
        <v>36</v>
      </c>
      <c r="E45" s="1" t="s">
        <v>43</v>
      </c>
      <c r="M45">
        <f>((100-98.33)/100)*100</f>
        <v>1.6700000000000017</v>
      </c>
      <c r="Q45">
        <f>195.8-199.4</f>
        <v>-3.5999999999999943</v>
      </c>
    </row>
    <row r="46" spans="3:18" x14ac:dyDescent="0.25">
      <c r="Q46" s="16">
        <f>3.6/195.8</f>
        <v>1.8386108273748723E-2</v>
      </c>
    </row>
    <row r="47" spans="3:18" x14ac:dyDescent="0.25">
      <c r="D47" s="1" t="s">
        <v>35</v>
      </c>
    </row>
    <row r="49" spans="4:5" x14ac:dyDescent="0.25">
      <c r="D49" s="3"/>
      <c r="E49" s="1"/>
    </row>
    <row r="51" spans="4:5" x14ac:dyDescent="0.25">
      <c r="D51" s="1"/>
      <c r="E51" s="11"/>
    </row>
    <row r="52" spans="4:5" x14ac:dyDescent="0.25">
      <c r="D52" s="1"/>
      <c r="E52" s="11"/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2022-01-09T15:31:52Z</cp:lastPrinted>
  <dcterms:created xsi:type="dcterms:W3CDTF">2022-01-04T12:14:23Z</dcterms:created>
  <dcterms:modified xsi:type="dcterms:W3CDTF">2022-02-11T14:56:50Z</dcterms:modified>
</cp:coreProperties>
</file>