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verts\Downloads\Unbranded\"/>
    </mc:Choice>
  </mc:AlternateContent>
  <xr:revisionPtr revIDLastSave="0" documentId="8_{9EA1C2B3-CF83-4A61-8852-CB18236170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say USP" sheetId="1" r:id="rId1"/>
    <sheet name="Purity USP" sheetId="2" r:id="rId2"/>
    <sheet name="Assay Ph.Eur." sheetId="4" r:id="rId3"/>
    <sheet name="Purity Ph.Eur." sheetId="6" r:id="rId4"/>
  </sheets>
  <definedNames>
    <definedName name="_xlnm.Print_Area" localSheetId="0">'Assay USP'!$A$1:$G$40</definedName>
    <definedName name="_xlnm.Print_Area" localSheetId="3">'Purity Ph.Eur.'!$B$1:$L$48</definedName>
    <definedName name="_xlnm.Print_Area" localSheetId="1">'Purity USP'!$R$1:$AA$40,'Purity USP'!$B$1:$O$48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3" i="2" l="1"/>
  <c r="E11" i="6"/>
  <c r="C24" i="4"/>
  <c r="C25" i="4" s="1"/>
  <c r="E18" i="4"/>
  <c r="E13" i="4"/>
  <c r="F21" i="4" s="1"/>
  <c r="E12" i="4"/>
  <c r="E11" i="4"/>
  <c r="E10" i="4"/>
  <c r="C23" i="4"/>
  <c r="G13" i="4" s="1"/>
  <c r="E28" i="2"/>
  <c r="C28" i="2"/>
  <c r="E17" i="2"/>
  <c r="I17" i="2" s="1"/>
  <c r="H12" i="2"/>
  <c r="E16" i="2"/>
  <c r="I16" i="2" s="1"/>
  <c r="E15" i="2"/>
  <c r="I15" i="2" s="1"/>
  <c r="E14" i="2"/>
  <c r="I14" i="2" s="1"/>
  <c r="E13" i="2"/>
  <c r="H13" i="2" s="1"/>
  <c r="E12" i="2"/>
  <c r="E11" i="2"/>
  <c r="H11" i="2" s="1"/>
  <c r="C24" i="1"/>
  <c r="G14" i="1"/>
  <c r="E14" i="1"/>
  <c r="F22" i="1" s="1"/>
  <c r="E11" i="1"/>
  <c r="E19" i="1" s="1"/>
  <c r="E42" i="6"/>
  <c r="G19" i="1" l="1"/>
  <c r="G24" i="1" s="1"/>
  <c r="E36" i="2"/>
  <c r="E34" i="2"/>
  <c r="E37" i="2" s="1"/>
  <c r="E35" i="2"/>
  <c r="G34" i="2"/>
  <c r="G18" i="4"/>
  <c r="G23" i="4" s="1"/>
  <c r="G20" i="4"/>
  <c r="K36" i="2"/>
  <c r="K35" i="2"/>
  <c r="L34" i="2"/>
  <c r="L35" i="2"/>
  <c r="L36" i="2"/>
  <c r="M34" i="2"/>
  <c r="F34" i="2"/>
  <c r="J34" i="2"/>
  <c r="M35" i="2"/>
  <c r="G35" i="2"/>
  <c r="D36" i="2"/>
  <c r="F35" i="2"/>
  <c r="J35" i="2"/>
  <c r="M36" i="2"/>
  <c r="G36" i="2"/>
  <c r="F36" i="2"/>
  <c r="J36" i="2"/>
  <c r="K34" i="2"/>
  <c r="D34" i="2"/>
  <c r="D35" i="2"/>
  <c r="E20" i="4"/>
  <c r="E19" i="4"/>
  <c r="G19" i="4" s="1"/>
  <c r="D32" i="4"/>
  <c r="V23" i="2"/>
  <c r="R22" i="2"/>
  <c r="X23" i="2"/>
  <c r="X22" i="2"/>
  <c r="X21" i="2"/>
  <c r="X20" i="2"/>
  <c r="W23" i="2"/>
  <c r="W22" i="2"/>
  <c r="W21" i="2"/>
  <c r="W20" i="2"/>
  <c r="V22" i="2"/>
  <c r="V21" i="2"/>
  <c r="V20" i="2"/>
  <c r="R24" i="2"/>
  <c r="R23" i="2"/>
  <c r="R21" i="2"/>
  <c r="R20" i="2"/>
  <c r="X24" i="2"/>
  <c r="W24" i="2"/>
  <c r="V24" i="2"/>
  <c r="U21" i="2"/>
  <c r="U20" i="2"/>
  <c r="U22" i="2"/>
  <c r="U23" i="2"/>
  <c r="U24" i="2"/>
  <c r="E42" i="2"/>
  <c r="T31" i="2"/>
  <c r="D29" i="1"/>
  <c r="L37" i="2" l="1"/>
  <c r="J37" i="2"/>
  <c r="M37" i="2"/>
  <c r="Y31" i="2"/>
  <c r="C25" i="1"/>
  <c r="X18" i="2"/>
  <c r="W18" i="2"/>
  <c r="V18" i="2"/>
  <c r="Z17" i="2"/>
  <c r="Y17" i="2"/>
  <c r="X17" i="2"/>
  <c r="W17" i="2"/>
  <c r="V17" i="2"/>
  <c r="Z16" i="2"/>
  <c r="Y16" i="2"/>
  <c r="X16" i="2"/>
  <c r="W16" i="2"/>
  <c r="Z15" i="2"/>
  <c r="Y15" i="2"/>
  <c r="X15" i="2"/>
  <c r="W15" i="2"/>
  <c r="V16" i="2"/>
  <c r="V15" i="2"/>
  <c r="Z14" i="2"/>
  <c r="Y14" i="2"/>
  <c r="X14" i="2"/>
  <c r="W14" i="2"/>
  <c r="V14" i="2"/>
  <c r="Z13" i="2"/>
  <c r="Y13" i="2"/>
  <c r="X13" i="2"/>
  <c r="W13" i="2"/>
  <c r="V13" i="2"/>
  <c r="Z11" i="2"/>
  <c r="Y11" i="2"/>
  <c r="Z12" i="2"/>
  <c r="Y12" i="2"/>
  <c r="X12" i="2"/>
  <c r="W12" i="2"/>
  <c r="V12" i="2"/>
  <c r="G24" i="4" l="1"/>
  <c r="U7" i="2"/>
  <c r="U5" i="2"/>
  <c r="E12" i="6" l="1"/>
  <c r="H12" i="6" s="1"/>
  <c r="E13" i="6"/>
  <c r="E16" i="6" s="1"/>
  <c r="H16" i="6" s="1"/>
  <c r="G25" i="4"/>
  <c r="D28" i="2"/>
  <c r="F28" i="2"/>
  <c r="G28" i="2"/>
  <c r="H28" i="2"/>
  <c r="I28" i="2"/>
  <c r="H13" i="6" l="1"/>
  <c r="H36" i="2"/>
  <c r="H35" i="2"/>
  <c r="H34" i="2"/>
  <c r="I36" i="2"/>
  <c r="I35" i="2"/>
  <c r="I34" i="2"/>
  <c r="I37" i="2" s="1"/>
  <c r="H11" i="6"/>
  <c r="E34" i="6" s="1"/>
  <c r="E12" i="1"/>
  <c r="E20" i="1" s="1"/>
  <c r="G20" i="1" s="1"/>
  <c r="E13" i="1"/>
  <c r="E21" i="1" s="1"/>
  <c r="G21" i="1" s="1"/>
  <c r="D35" i="6" l="1"/>
  <c r="H34" i="6"/>
  <c r="G36" i="6"/>
  <c r="D34" i="6"/>
  <c r="G35" i="6"/>
  <c r="I34" i="6"/>
  <c r="G34" i="6"/>
  <c r="G37" i="6" s="1"/>
  <c r="E35" i="6"/>
  <c r="D36" i="6"/>
  <c r="H36" i="6"/>
  <c r="E36" i="6"/>
  <c r="H35" i="6"/>
  <c r="F34" i="6"/>
  <c r="I35" i="6"/>
  <c r="K36" i="6"/>
  <c r="J34" i="6"/>
  <c r="L35" i="6"/>
  <c r="F35" i="6"/>
  <c r="J36" i="6"/>
  <c r="I36" i="6"/>
  <c r="F36" i="6"/>
  <c r="J35" i="6"/>
  <c r="K35" i="6"/>
  <c r="L36" i="6"/>
  <c r="L34" i="6"/>
  <c r="L37" i="6" s="1"/>
  <c r="K34" i="6"/>
  <c r="C26" i="1"/>
  <c r="K37" i="6" l="1"/>
  <c r="E37" i="6"/>
  <c r="F37" i="6"/>
  <c r="I37" i="6"/>
  <c r="D37" i="6"/>
  <c r="H37" i="6"/>
  <c r="J37" i="6"/>
  <c r="G25" i="1"/>
  <c r="D39" i="6" l="1"/>
  <c r="N35" i="2"/>
  <c r="G26" i="1"/>
  <c r="O35" i="2" l="1"/>
  <c r="N34" i="2" l="1"/>
  <c r="O34" i="2"/>
  <c r="N36" i="2"/>
  <c r="O36" i="2"/>
  <c r="N37" i="2" l="1"/>
  <c r="S23" i="2" s="1"/>
  <c r="S22" i="2"/>
  <c r="F37" i="2"/>
  <c r="S14" i="2" s="1"/>
  <c r="D37" i="2"/>
  <c r="O37" i="2"/>
  <c r="S24" i="2" s="1"/>
  <c r="S21" i="2"/>
  <c r="S13" i="2"/>
  <c r="S17" i="2"/>
  <c r="K37" i="2"/>
  <c r="S20" i="2" s="1"/>
  <c r="S18" i="2"/>
  <c r="H37" i="2"/>
  <c r="S16" i="2" s="1"/>
  <c r="G37" i="2"/>
  <c r="S15" i="2" s="1"/>
  <c r="S12" i="2" l="1"/>
  <c r="D39" i="2"/>
  <c r="S26" i="2" s="1"/>
</calcChain>
</file>

<file path=xl/sharedStrings.xml><?xml version="1.0" encoding="utf-8"?>
<sst xmlns="http://schemas.openxmlformats.org/spreadsheetml/2006/main" count="309" uniqueCount="79">
  <si>
    <t>S1</t>
  </si>
  <si>
    <t>S2</t>
  </si>
  <si>
    <t>STD</t>
  </si>
  <si>
    <t>-</t>
  </si>
  <si>
    <t>A(STD)</t>
  </si>
  <si>
    <t>S3</t>
  </si>
  <si>
    <t>Loss on drying</t>
  </si>
  <si>
    <t>Estrone</t>
  </si>
  <si>
    <t>Imp. A</t>
  </si>
  <si>
    <t>Estradiol</t>
  </si>
  <si>
    <t>[%]</t>
  </si>
  <si>
    <t>Estriol</t>
  </si>
  <si>
    <t>16ß,17a-estriol</t>
  </si>
  <si>
    <t>16ß-estriol</t>
  </si>
  <si>
    <t>17a-estriol</t>
  </si>
  <si>
    <t>3-o-methyl-estriol</t>
  </si>
  <si>
    <t>STD1</t>
  </si>
  <si>
    <t>STD2</t>
  </si>
  <si>
    <t>Peak #1</t>
  </si>
  <si>
    <t>Peak #2</t>
  </si>
  <si>
    <t>Peak #3</t>
  </si>
  <si>
    <t>Peak #4</t>
  </si>
  <si>
    <t>Peak #5</t>
  </si>
  <si>
    <t>Unspecified Impurities</t>
  </si>
  <si>
    <t>Specified Impurities</t>
  </si>
  <si>
    <t>x̄ (STD)</t>
  </si>
  <si>
    <t>[mg]</t>
  </si>
  <si>
    <t>Gehalt [%]</t>
  </si>
  <si>
    <t>x̄</t>
  </si>
  <si>
    <t>Rel. Comp. A</t>
  </si>
  <si>
    <t>Estriol (Sample)</t>
  </si>
  <si>
    <t>[Area]</t>
  </si>
  <si>
    <t>[µg/mL]</t>
  </si>
  <si>
    <t>Assay</t>
  </si>
  <si>
    <t>PE-Nummer:</t>
  </si>
  <si>
    <t>Retention Time</t>
  </si>
  <si>
    <t>Analyst:</t>
  </si>
  <si>
    <t>Total Impurities:</t>
  </si>
  <si>
    <t>Date of analysis</t>
  </si>
  <si>
    <t>Date of analysis:</t>
  </si>
  <si>
    <r>
      <t>C</t>
    </r>
    <r>
      <rPr>
        <b/>
        <vertAlign val="subscript"/>
        <sz val="11"/>
        <color theme="1"/>
        <rFont val="Arial"/>
        <family val="2"/>
      </rPr>
      <t>u</t>
    </r>
    <r>
      <rPr>
        <b/>
        <sz val="11"/>
        <color theme="1"/>
        <rFont val="Arial"/>
        <family val="2"/>
      </rPr>
      <t xml:space="preserve"> [µg/mL]</t>
    </r>
  </si>
  <si>
    <r>
      <t>C</t>
    </r>
    <r>
      <rPr>
        <b/>
        <vertAlign val="subscript"/>
        <sz val="11"/>
        <color theme="1"/>
        <rFont val="Arial"/>
        <family val="2"/>
      </rPr>
      <t>s</t>
    </r>
    <r>
      <rPr>
        <b/>
        <sz val="11"/>
        <color theme="1"/>
        <rFont val="Arial"/>
        <family val="2"/>
      </rPr>
      <t xml:space="preserve"> [µg/mL]</t>
    </r>
  </si>
  <si>
    <r>
      <t>r</t>
    </r>
    <r>
      <rPr>
        <b/>
        <vertAlign val="subscript"/>
        <sz val="11"/>
        <color theme="1"/>
        <rFont val="Arial"/>
        <family val="2"/>
      </rPr>
      <t>u</t>
    </r>
  </si>
  <si>
    <r>
      <t>r</t>
    </r>
    <r>
      <rPr>
        <b/>
        <vertAlign val="subscript"/>
        <sz val="11"/>
        <color theme="1"/>
        <rFont val="Arial"/>
        <family val="2"/>
      </rPr>
      <t>s</t>
    </r>
  </si>
  <si>
    <r>
      <t>C</t>
    </r>
    <r>
      <rPr>
        <b/>
        <vertAlign val="subscript"/>
        <sz val="11"/>
        <color theme="1"/>
        <rFont val="Arial"/>
        <family val="2"/>
      </rPr>
      <t>u</t>
    </r>
  </si>
  <si>
    <r>
      <t>C</t>
    </r>
    <r>
      <rPr>
        <b/>
        <vertAlign val="subscript"/>
        <sz val="11"/>
        <color theme="1"/>
        <rFont val="Arial"/>
        <family val="2"/>
      </rPr>
      <t>s</t>
    </r>
  </si>
  <si>
    <t>Areas</t>
  </si>
  <si>
    <t>Estradiol USP RS</t>
  </si>
  <si>
    <t>Rel. Comp. A USP RS</t>
  </si>
  <si>
    <t>Estrone USP RS</t>
  </si>
  <si>
    <t>Estriol USP RS</t>
  </si>
  <si>
    <t>Areas (A)</t>
  </si>
  <si>
    <t>Print Date:</t>
  </si>
  <si>
    <t>SD</t>
  </si>
  <si>
    <t>Mean</t>
  </si>
  <si>
    <t>RSD</t>
  </si>
  <si>
    <t>(corrected) [mg]</t>
  </si>
  <si>
    <t>Weights</t>
  </si>
  <si>
    <t>Assay of Reference</t>
  </si>
  <si>
    <t>Sample-No.:</t>
  </si>
  <si>
    <t>Batch:</t>
  </si>
  <si>
    <t>Assay of Impurity [%]</t>
  </si>
  <si>
    <t>Reference</t>
  </si>
  <si>
    <t>Estriol - Assay Ph.Eur.</t>
  </si>
  <si>
    <t>Estriol - Purity USP</t>
  </si>
  <si>
    <t>Estriol - Assay USP</t>
  </si>
  <si>
    <t>Estriol - Purity Ph.Eur</t>
  </si>
  <si>
    <t>Estriol CRS</t>
  </si>
  <si>
    <t>Ref b</t>
  </si>
  <si>
    <t>LOQ</t>
  </si>
  <si>
    <t>Sample for Ref b</t>
  </si>
  <si>
    <t>Impurity A</t>
  </si>
  <si>
    <t>Impurity D</t>
  </si>
  <si>
    <t>Impurity E</t>
  </si>
  <si>
    <t>Impurity F</t>
  </si>
  <si>
    <r>
      <t>C</t>
    </r>
    <r>
      <rPr>
        <b/>
        <vertAlign val="subscript"/>
        <sz val="11"/>
        <color theme="1"/>
        <rFont val="Arial"/>
        <family val="2"/>
      </rPr>
      <t>u</t>
    </r>
    <r>
      <rPr>
        <b/>
        <sz val="11"/>
        <color theme="1"/>
        <rFont val="Arial"/>
        <family val="2"/>
      </rPr>
      <t xml:space="preserve"> [mg/mL]</t>
    </r>
  </si>
  <si>
    <t>Dropdown Menü</t>
  </si>
  <si>
    <t>[mg/mL]</t>
  </si>
  <si>
    <t>Batch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</si>
</sst>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0.0"/>
    <numFmt numFmtId="167" formatCode="0.00000"/>
    <numFmt numFmtId="168" formatCode="#,##0.0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b/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16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164" fontId="2" fillId="0" borderId="3" xfId="0" applyNumberFormat="1" applyFont="1" applyBorder="1"/>
    <xf numFmtId="164" fontId="2" fillId="0" borderId="4" xfId="0" applyNumberFormat="1" applyFont="1" applyBorder="1"/>
    <xf numFmtId="164" fontId="2" fillId="0" borderId="0" xfId="0" applyNumberFormat="1" applyFont="1"/>
    <xf numFmtId="164" fontId="2" fillId="0" borderId="2" xfId="0" applyNumberFormat="1" applyFont="1" applyBorder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164" fontId="2" fillId="0" borderId="5" xfId="0" applyNumberFormat="1" applyFont="1" applyBorder="1"/>
    <xf numFmtId="0" fontId="7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167" fontId="2" fillId="0" borderId="0" xfId="0" applyNumberFormat="1" applyFont="1" applyAlignment="1">
      <alignment horizontal="center"/>
    </xf>
    <xf numFmtId="2" fontId="2" fillId="0" borderId="0" xfId="0" applyNumberFormat="1" applyFont="1"/>
    <xf numFmtId="2" fontId="2" fillId="0" borderId="0" xfId="0" applyNumberFormat="1" applyFont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14" fontId="2" fillId="4" borderId="0" xfId="0" applyNumberFormat="1" applyFont="1" applyFill="1" applyAlignment="1" applyProtection="1">
      <alignment horizontal="left"/>
      <protection locked="0"/>
    </xf>
    <xf numFmtId="0" fontId="2" fillId="4" borderId="0" xfId="0" applyFont="1" applyFill="1" applyAlignment="1" applyProtection="1">
      <alignment horizontal="left"/>
      <protection locked="0"/>
    </xf>
    <xf numFmtId="0" fontId="2" fillId="4" borderId="3" xfId="0" applyFont="1" applyFill="1" applyBorder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/>
      <protection locked="0"/>
    </xf>
    <xf numFmtId="3" fontId="2" fillId="0" borderId="2" xfId="0" applyNumberFormat="1" applyFont="1" applyBorder="1" applyAlignment="1">
      <alignment horizontal="center"/>
    </xf>
    <xf numFmtId="4" fontId="2" fillId="4" borderId="4" xfId="0" applyNumberFormat="1" applyFont="1" applyFill="1" applyBorder="1" applyAlignment="1" applyProtection="1">
      <alignment horizontal="center"/>
      <protection locked="0"/>
    </xf>
    <xf numFmtId="4" fontId="2" fillId="4" borderId="2" xfId="0" applyNumberFormat="1" applyFont="1" applyFill="1" applyBorder="1" applyAlignment="1" applyProtection="1">
      <alignment horizontal="center"/>
      <protection locked="0"/>
    </xf>
    <xf numFmtId="3" fontId="2" fillId="4" borderId="0" xfId="0" applyNumberFormat="1" applyFont="1" applyFill="1" applyAlignment="1" applyProtection="1">
      <alignment horizontal="center"/>
      <protection locked="0"/>
    </xf>
    <xf numFmtId="0" fontId="3" fillId="0" borderId="0" xfId="0" applyFont="1" applyAlignment="1">
      <alignment horizontal="right"/>
    </xf>
    <xf numFmtId="3" fontId="2" fillId="4" borderId="4" xfId="0" applyNumberFormat="1" applyFont="1" applyFill="1" applyBorder="1" applyAlignment="1" applyProtection="1">
      <alignment horizontal="center"/>
      <protection locked="0"/>
    </xf>
    <xf numFmtId="3" fontId="2" fillId="4" borderId="2" xfId="0" applyNumberFormat="1" applyFont="1" applyFill="1" applyBorder="1" applyAlignment="1" applyProtection="1">
      <alignment horizontal="center"/>
      <protection locked="0"/>
    </xf>
    <xf numFmtId="168" fontId="2" fillId="4" borderId="2" xfId="0" applyNumberFormat="1" applyFont="1" applyFill="1" applyBorder="1" applyAlignment="1" applyProtection="1">
      <alignment horizontal="center"/>
      <protection locked="0"/>
    </xf>
    <xf numFmtId="3" fontId="2" fillId="4" borderId="7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0" fontId="4" fillId="0" borderId="0" xfId="0" applyFont="1"/>
    <xf numFmtId="0" fontId="4" fillId="3" borderId="0" xfId="0" applyFont="1" applyFill="1"/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1">
    <cellStyle name="Standard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253221</xdr:colOff>
      <xdr:row>1</xdr:row>
      <xdr:rowOff>174353</xdr:rowOff>
    </xdr:from>
    <xdr:ext cx="3513462" cy="7247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feld 2">
              <a:extLst>
                <a:ext uri="{FF2B5EF4-FFF2-40B4-BE49-F238E27FC236}">
                  <a16:creationId xmlns:a16="http://schemas.microsoft.com/office/drawing/2014/main" id="{46527025-7F45-050C-6BDE-1C73B30B2877}"/>
                </a:ext>
              </a:extLst>
            </xdr:cNvPr>
            <xdr:cNvSpPr txBox="1"/>
          </xdr:nvSpPr>
          <xdr:spPr>
            <a:xfrm>
              <a:off x="6863571" y="364853"/>
              <a:ext cx="3513462" cy="7247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2300" b="0" i="1">
                        <a:latin typeface="Cambria Math" panose="02040503050406030204" pitchFamily="18" charset="0"/>
                      </a:rPr>
                      <m:t>𝐴𝑠𝑠𝑎𝑦</m:t>
                    </m:r>
                    <m:r>
                      <a:rPr lang="de-DE" sz="2300" b="0" i="1">
                        <a:latin typeface="Cambria Math" panose="02040503050406030204" pitchFamily="18" charset="0"/>
                      </a:rPr>
                      <m:t> </m:t>
                    </m:r>
                    <m:d>
                      <m:dPr>
                        <m:begChr m:val="["/>
                        <m:endChr m:val="]"/>
                        <m:ctrlPr>
                          <a:rPr lang="de-DE" sz="23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de-DE" sz="2300" b="0" i="1">
                            <a:latin typeface="Cambria Math" panose="02040503050406030204" pitchFamily="18" charset="0"/>
                          </a:rPr>
                          <m:t>%</m:t>
                        </m:r>
                      </m:e>
                    </m:d>
                    <m:r>
                      <a:rPr lang="de-DE" sz="23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DE" sz="23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de-DE" sz="23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sz="2300" b="0" i="1">
                                <a:latin typeface="Cambria Math" panose="02040503050406030204" pitchFamily="18" charset="0"/>
                              </a:rPr>
                              <m:t>𝑟</m:t>
                            </m:r>
                          </m:e>
                          <m:sub>
                            <m:r>
                              <a:rPr lang="de-DE" sz="2300" b="0" i="1">
                                <a:latin typeface="Cambria Math" panose="02040503050406030204" pitchFamily="18" charset="0"/>
                              </a:rPr>
                              <m:t>𝑢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lang="de-DE" sz="23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sz="2300" b="0" i="1">
                                <a:latin typeface="Cambria Math" panose="02040503050406030204" pitchFamily="18" charset="0"/>
                              </a:rPr>
                              <m:t>𝑟</m:t>
                            </m:r>
                          </m:e>
                          <m:sub>
                            <m:r>
                              <a:rPr lang="de-DE" sz="2300" b="0" i="1">
                                <a:latin typeface="Cambria Math" panose="02040503050406030204" pitchFamily="18" charset="0"/>
                              </a:rPr>
                              <m:t>𝑠</m:t>
                            </m:r>
                          </m:sub>
                        </m:sSub>
                      </m:den>
                    </m:f>
                    <m:r>
                      <a:rPr lang="de-DE" sz="23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f>
                      <m:fPr>
                        <m:ctrlPr>
                          <a:rPr lang="de-DE" sz="23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de-DE" sz="230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sz="23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𝐶</m:t>
                            </m:r>
                          </m:e>
                          <m:sub>
                            <m:r>
                              <a:rPr lang="de-DE" sz="23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𝑠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lang="de-DE" sz="230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sz="23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𝐶</m:t>
                            </m:r>
                          </m:e>
                          <m:sub>
                            <m:r>
                              <a:rPr lang="de-DE" sz="23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𝑢</m:t>
                            </m:r>
                          </m:sub>
                        </m:sSub>
                      </m:den>
                    </m:f>
                    <m:r>
                      <a:rPr lang="de-DE" sz="23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de-DE" sz="23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100</m:t>
                    </m:r>
                  </m:oMath>
                </m:oMathPara>
              </a14:m>
              <a:endParaRPr lang="de-DE" sz="2300"/>
            </a:p>
          </xdr:txBody>
        </xdr:sp>
      </mc:Choice>
      <mc:Fallback xmlns="">
        <xdr:sp macro="" textlink="">
          <xdr:nvSpPr>
            <xdr:cNvPr id="3" name="Textfeld 2">
              <a:extLst>
                <a:ext uri="{FF2B5EF4-FFF2-40B4-BE49-F238E27FC236}">
                  <a16:creationId xmlns:a16="http://schemas.microsoft.com/office/drawing/2014/main" id="{46527025-7F45-050C-6BDE-1C73B30B2877}"/>
                </a:ext>
              </a:extLst>
            </xdr:cNvPr>
            <xdr:cNvSpPr txBox="1"/>
          </xdr:nvSpPr>
          <xdr:spPr>
            <a:xfrm>
              <a:off x="6863571" y="364853"/>
              <a:ext cx="3513462" cy="7247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de-DE" sz="2300" b="0" i="0">
                  <a:latin typeface="Cambria Math" panose="02040503050406030204" pitchFamily="18" charset="0"/>
                </a:rPr>
                <a:t>𝐴𝑠𝑠𝑎𝑦 [%]=𝑟_𝑢/𝑟_𝑠 </a:t>
              </a:r>
              <a:r>
                <a:rPr lang="de-DE" sz="23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de-DE" sz="23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𝐶_𝑠/𝐶_𝑢 </a:t>
              </a:r>
              <a:r>
                <a:rPr lang="de-DE" sz="23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de-DE" sz="23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100</a:t>
              </a:r>
              <a:endParaRPr lang="de-DE" sz="23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240468</xdr:colOff>
      <xdr:row>41</xdr:row>
      <xdr:rowOff>116489</xdr:rowOff>
    </xdr:from>
    <xdr:ext cx="6273256" cy="95391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703DB509-477C-4DB8-9B9E-ACAF3530867E}"/>
                </a:ext>
              </a:extLst>
            </xdr:cNvPr>
            <xdr:cNvSpPr txBox="1"/>
          </xdr:nvSpPr>
          <xdr:spPr>
            <a:xfrm>
              <a:off x="15445832" y="7978944"/>
              <a:ext cx="6273256" cy="9539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4000" b="0"/>
                <a:t>I</a:t>
              </a:r>
              <a14:m>
                <m:oMath xmlns:m="http://schemas.openxmlformats.org/officeDocument/2006/math">
                  <m:r>
                    <m:rPr>
                      <m:sty m:val="p"/>
                    </m:rPr>
                    <a:rPr lang="de-DE" sz="4000" b="0" i="0">
                      <a:latin typeface="Cambria Math" panose="02040503050406030204" pitchFamily="18" charset="0"/>
                    </a:rPr>
                    <m:t>mpurity</m:t>
                  </m:r>
                  <m:d>
                    <m:dPr>
                      <m:begChr m:val="["/>
                      <m:endChr m:val="]"/>
                      <m:ctrlPr>
                        <a:rPr lang="de-DE" sz="4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r>
                        <a:rPr lang="de-DE" sz="4000" b="0" i="1">
                          <a:latin typeface="Cambria Math" panose="02040503050406030204" pitchFamily="18" charset="0"/>
                        </a:rPr>
                        <m:t>%</m:t>
                      </m:r>
                    </m:e>
                  </m:d>
                  <m:r>
                    <a:rPr lang="de-DE" sz="4000" b="0" i="1">
                      <a:latin typeface="Cambria Math" panose="02040503050406030204" pitchFamily="18" charset="0"/>
                    </a:rPr>
                    <m:t>=</m:t>
                  </m:r>
                  <m:f>
                    <m:fPr>
                      <m:ctrlPr>
                        <a:rPr lang="de-DE" sz="40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sSub>
                        <m:sSubPr>
                          <m:ctrlPr>
                            <a:rPr lang="de-DE" sz="400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lang="de-DE" sz="4000" b="0" i="1">
                              <a:latin typeface="Cambria Math" panose="02040503050406030204" pitchFamily="18" charset="0"/>
                            </a:rPr>
                            <m:t>𝑟</m:t>
                          </m:r>
                        </m:e>
                        <m:sub>
                          <m:r>
                            <a:rPr lang="de-DE" sz="4000" b="0" i="1">
                              <a:latin typeface="Cambria Math" panose="02040503050406030204" pitchFamily="18" charset="0"/>
                            </a:rPr>
                            <m:t>𝑢</m:t>
                          </m:r>
                        </m:sub>
                      </m:sSub>
                    </m:num>
                    <m:den>
                      <m:sSub>
                        <m:sSubPr>
                          <m:ctrlPr>
                            <a:rPr lang="de-DE" sz="400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lang="de-DE" sz="4000" b="0" i="1">
                              <a:latin typeface="Cambria Math" panose="02040503050406030204" pitchFamily="18" charset="0"/>
                            </a:rPr>
                            <m:t>𝑟</m:t>
                          </m:r>
                        </m:e>
                        <m:sub>
                          <m:r>
                            <a:rPr lang="de-DE" sz="4000" b="0" i="1">
                              <a:latin typeface="Cambria Math" panose="02040503050406030204" pitchFamily="18" charset="0"/>
                            </a:rPr>
                            <m:t>𝑠</m:t>
                          </m:r>
                        </m:sub>
                      </m:sSub>
                    </m:den>
                  </m:f>
                  <m:r>
                    <a:rPr lang="de-DE" sz="400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×</m:t>
                  </m:r>
                  <m:f>
                    <m:fPr>
                      <m:ctrlPr>
                        <a:rPr lang="de-DE" sz="40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fPr>
                    <m:num>
                      <m:sSub>
                        <m:sSubPr>
                          <m:ctrlPr>
                            <a:rPr lang="de-DE" sz="400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lang="de-DE" sz="40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𝐶</m:t>
                          </m:r>
                        </m:e>
                        <m:sub>
                          <m:r>
                            <a:rPr lang="de-DE" sz="40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𝑠</m:t>
                          </m:r>
                        </m:sub>
                      </m:sSub>
                    </m:num>
                    <m:den>
                      <m:sSub>
                        <m:sSubPr>
                          <m:ctrlPr>
                            <a:rPr lang="de-DE" sz="400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lang="de-DE" sz="40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𝐶</m:t>
                          </m:r>
                        </m:e>
                        <m:sub>
                          <m:r>
                            <a:rPr lang="de-DE" sz="40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𝑢</m:t>
                          </m:r>
                        </m:sub>
                      </m:sSub>
                    </m:den>
                  </m:f>
                  <m:r>
                    <a:rPr lang="de-DE" sz="400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×</m:t>
                  </m:r>
                  <m:r>
                    <a:rPr lang="de-DE" sz="40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100</m:t>
                  </m:r>
                </m:oMath>
              </a14:m>
              <a:endParaRPr lang="de-DE" sz="4000"/>
            </a:p>
          </xdr:txBody>
        </xdr:sp>
      </mc:Choice>
      <mc:Fallback xmlns="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703DB509-477C-4DB8-9B9E-ACAF3530867E}"/>
                </a:ext>
              </a:extLst>
            </xdr:cNvPr>
            <xdr:cNvSpPr txBox="1"/>
          </xdr:nvSpPr>
          <xdr:spPr>
            <a:xfrm>
              <a:off x="15445832" y="7978944"/>
              <a:ext cx="6273256" cy="9539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4000" b="0"/>
                <a:t>I</a:t>
              </a:r>
              <a:r>
                <a:rPr lang="de-DE" sz="4000" b="0" i="0">
                  <a:latin typeface="Cambria Math" panose="02040503050406030204" pitchFamily="18" charset="0"/>
                </a:rPr>
                <a:t>mpurity[%]=𝑟_𝑢/𝑟_𝑠 </a:t>
              </a:r>
              <a:r>
                <a:rPr lang="de-DE" sz="40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de-DE" sz="4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𝐶_𝑠/𝐶_𝑢 </a:t>
              </a:r>
              <a:r>
                <a:rPr lang="de-DE" sz="40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de-DE" sz="4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100</a:t>
              </a:r>
              <a:endParaRPr lang="de-DE" sz="40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7"/>
  <sheetViews>
    <sheetView tabSelected="1" zoomScaleNormal="100" workbookViewId="0">
      <selection activeCell="D4" sqref="D4"/>
    </sheetView>
  </sheetViews>
  <sheetFormatPr baseColWidth="10" defaultColWidth="9.140625" defaultRowHeight="15" x14ac:dyDescent="0.25"/>
  <cols>
    <col min="1" max="1" width="9.140625" style="1"/>
    <col min="2" max="2" width="12.7109375" style="1" customWidth="1"/>
    <col min="3" max="3" width="16.5703125" style="1" customWidth="1"/>
    <col min="4" max="4" width="14.28515625" style="1" customWidth="1"/>
    <col min="5" max="5" width="16.85546875" style="1" customWidth="1"/>
    <col min="6" max="6" width="15.5703125" style="1" customWidth="1"/>
    <col min="7" max="7" width="14" style="1" customWidth="1"/>
    <col min="8" max="8" width="13.5703125" style="1" customWidth="1"/>
    <col min="9" max="9" width="9.140625" style="1"/>
    <col min="10" max="10" width="11.140625" style="1" customWidth="1"/>
    <col min="11" max="11" width="10.5703125" style="1" customWidth="1"/>
    <col min="12" max="12" width="9.140625" style="1"/>
    <col min="13" max="13" width="16.140625" style="1" customWidth="1"/>
    <col min="14" max="14" width="9.140625" style="1" customWidth="1"/>
    <col min="15" max="15" width="2.7109375" style="1" customWidth="1"/>
    <col min="16" max="17" width="9.140625" customWidth="1"/>
  </cols>
  <sheetData>
    <row r="2" spans="3:8" x14ac:dyDescent="0.25">
      <c r="E2" s="2" t="s">
        <v>65</v>
      </c>
    </row>
    <row r="3" spans="3:8" x14ac:dyDescent="0.25">
      <c r="G3" s="22" t="s">
        <v>10</v>
      </c>
    </row>
    <row r="4" spans="3:8" x14ac:dyDescent="0.25">
      <c r="C4" s="3" t="s">
        <v>60</v>
      </c>
      <c r="D4" s="35"/>
      <c r="F4" s="3" t="s">
        <v>6</v>
      </c>
      <c r="G4" s="36"/>
    </row>
    <row r="5" spans="3:8" x14ac:dyDescent="0.25">
      <c r="D5" s="19"/>
    </row>
    <row r="6" spans="3:8" x14ac:dyDescent="0.25">
      <c r="C6" s="3" t="s">
        <v>59</v>
      </c>
      <c r="D6" s="35"/>
      <c r="F6" s="3" t="s">
        <v>58</v>
      </c>
      <c r="G6" s="36"/>
    </row>
    <row r="9" spans="3:8" ht="16.5" x14ac:dyDescent="0.3">
      <c r="D9" s="4" t="s">
        <v>57</v>
      </c>
      <c r="E9" s="4" t="s">
        <v>57</v>
      </c>
      <c r="F9" s="4" t="s">
        <v>42</v>
      </c>
      <c r="G9" s="4" t="s">
        <v>43</v>
      </c>
    </row>
    <row r="10" spans="3:8" x14ac:dyDescent="0.25">
      <c r="D10" s="5" t="s">
        <v>26</v>
      </c>
      <c r="E10" s="5" t="s">
        <v>56</v>
      </c>
      <c r="F10" s="5" t="s">
        <v>31</v>
      </c>
      <c r="G10" s="5" t="s">
        <v>31</v>
      </c>
      <c r="H10" s="5"/>
    </row>
    <row r="11" spans="3:8" x14ac:dyDescent="0.25">
      <c r="C11" s="3" t="s">
        <v>0</v>
      </c>
      <c r="D11" s="35"/>
      <c r="E11" s="13">
        <f>((100-$G$4)*D11)/100</f>
        <v>0</v>
      </c>
      <c r="F11" s="40"/>
      <c r="G11" s="8" t="s">
        <v>3</v>
      </c>
    </row>
    <row r="12" spans="3:8" x14ac:dyDescent="0.25">
      <c r="C12" s="3" t="s">
        <v>1</v>
      </c>
      <c r="D12" s="35"/>
      <c r="E12" s="13">
        <f>((100-$G$4)*D12)/100</f>
        <v>0</v>
      </c>
      <c r="F12" s="40"/>
      <c r="G12" s="8" t="s">
        <v>3</v>
      </c>
    </row>
    <row r="13" spans="3:8" x14ac:dyDescent="0.25">
      <c r="C13" s="3" t="s">
        <v>5</v>
      </c>
      <c r="D13" s="35"/>
      <c r="E13" s="13">
        <f>((100-$G$4)*D13)/100</f>
        <v>0</v>
      </c>
      <c r="F13" s="40"/>
      <c r="G13" s="8" t="s">
        <v>3</v>
      </c>
    </row>
    <row r="14" spans="3:8" x14ac:dyDescent="0.25">
      <c r="C14" s="3" t="s">
        <v>2</v>
      </c>
      <c r="D14" s="35"/>
      <c r="E14" s="13">
        <f>D14*(G6/100)</f>
        <v>0</v>
      </c>
      <c r="F14" s="8" t="s">
        <v>3</v>
      </c>
      <c r="G14" s="7" t="e">
        <f>C24</f>
        <v>#DIV/0!</v>
      </c>
    </row>
    <row r="15" spans="3:8" x14ac:dyDescent="0.25">
      <c r="C15" s="3"/>
      <c r="D15" s="8"/>
      <c r="E15" s="8"/>
      <c r="F15" s="8"/>
      <c r="G15" s="8"/>
      <c r="H15" s="8"/>
    </row>
    <row r="17" spans="2:7" ht="16.5" x14ac:dyDescent="0.3">
      <c r="C17" s="4" t="s">
        <v>4</v>
      </c>
      <c r="E17" s="4" t="s">
        <v>44</v>
      </c>
      <c r="F17" s="4" t="s">
        <v>45</v>
      </c>
      <c r="G17" s="4" t="s">
        <v>33</v>
      </c>
    </row>
    <row r="18" spans="2:7" x14ac:dyDescent="0.25">
      <c r="B18" s="1">
        <v>1</v>
      </c>
      <c r="C18" s="40"/>
      <c r="E18" s="5" t="s">
        <v>32</v>
      </c>
      <c r="F18" s="5" t="s">
        <v>32</v>
      </c>
      <c r="G18" s="5" t="s">
        <v>10</v>
      </c>
    </row>
    <row r="19" spans="2:7" x14ac:dyDescent="0.25">
      <c r="B19" s="1">
        <v>2</v>
      </c>
      <c r="C19" s="40"/>
      <c r="E19" s="24">
        <f>(E11/100)*1000</f>
        <v>0</v>
      </c>
      <c r="F19" s="8" t="s">
        <v>3</v>
      </c>
      <c r="G19" s="24" t="e">
        <f>(F11/$G$14)*($F$22/E19)*100</f>
        <v>#DIV/0!</v>
      </c>
    </row>
    <row r="20" spans="2:7" x14ac:dyDescent="0.25">
      <c r="B20" s="1">
        <v>3</v>
      </c>
      <c r="C20" s="40"/>
      <c r="E20" s="24">
        <f>(E12/100)*1000</f>
        <v>0</v>
      </c>
      <c r="F20" s="8" t="s">
        <v>3</v>
      </c>
      <c r="G20" s="24" t="e">
        <f>(F12/$G$14)*($F$22/E20)*100</f>
        <v>#DIV/0!</v>
      </c>
    </row>
    <row r="21" spans="2:7" x14ac:dyDescent="0.25">
      <c r="B21" s="1">
        <v>4</v>
      </c>
      <c r="C21" s="40"/>
      <c r="E21" s="24">
        <f>(E13/100)*1000</f>
        <v>0</v>
      </c>
      <c r="F21" s="8" t="s">
        <v>3</v>
      </c>
      <c r="G21" s="24" t="e">
        <f>(F13/$G$14)*($F$22/E21)*100</f>
        <v>#DIV/0!</v>
      </c>
    </row>
    <row r="22" spans="2:7" x14ac:dyDescent="0.25">
      <c r="B22" s="1">
        <v>5</v>
      </c>
      <c r="C22" s="40"/>
      <c r="E22" s="8" t="s">
        <v>3</v>
      </c>
      <c r="F22" s="1">
        <f>((E14/200)/2)*1000</f>
        <v>0</v>
      </c>
      <c r="G22" s="8" t="s">
        <v>3</v>
      </c>
    </row>
    <row r="23" spans="2:7" ht="15.75" thickBot="1" x14ac:dyDescent="0.3">
      <c r="B23" s="1">
        <v>6</v>
      </c>
      <c r="C23" s="40"/>
      <c r="E23" s="8"/>
    </row>
    <row r="24" spans="2:7" ht="15.75" thickBot="1" x14ac:dyDescent="0.3">
      <c r="B24" s="3" t="s">
        <v>54</v>
      </c>
      <c r="C24" s="23" t="e">
        <f>AVERAGE(C18:C23)</f>
        <v>#DIV/0!</v>
      </c>
      <c r="F24" s="3" t="s">
        <v>54</v>
      </c>
      <c r="G24" s="25" t="e">
        <f>AVERAGE(G19:G21)</f>
        <v>#DIV/0!</v>
      </c>
    </row>
    <row r="25" spans="2:7" x14ac:dyDescent="0.25">
      <c r="B25" s="3" t="s">
        <v>53</v>
      </c>
      <c r="C25" s="23" t="e">
        <f>_xlfn.STDEV.S(C18:C23)</f>
        <v>#DIV/0!</v>
      </c>
      <c r="F25" s="3" t="s">
        <v>53</v>
      </c>
      <c r="G25" s="26" t="e">
        <f>_xlfn.STDEV.S(G19:G21)</f>
        <v>#DIV/0!</v>
      </c>
    </row>
    <row r="26" spans="2:7" x14ac:dyDescent="0.25">
      <c r="B26" s="3" t="s">
        <v>55</v>
      </c>
      <c r="C26" s="24" t="e">
        <f>(C25/C24)*100</f>
        <v>#DIV/0!</v>
      </c>
      <c r="F26" s="3" t="s">
        <v>55</v>
      </c>
      <c r="G26" s="26" t="e">
        <f>G25*100/G24</f>
        <v>#DIV/0!</v>
      </c>
    </row>
    <row r="29" spans="2:7" x14ac:dyDescent="0.25">
      <c r="C29" s="3" t="s">
        <v>52</v>
      </c>
      <c r="D29" s="20">
        <f ca="1">TODAY()</f>
        <v>46236</v>
      </c>
      <c r="F29" s="3" t="s">
        <v>38</v>
      </c>
      <c r="G29" s="32"/>
    </row>
    <row r="30" spans="2:7" x14ac:dyDescent="0.25">
      <c r="D30" s="19"/>
      <c r="F30" s="14"/>
      <c r="G30" s="19"/>
    </row>
    <row r="31" spans="2:7" x14ac:dyDescent="0.25">
      <c r="F31" s="3" t="s">
        <v>36</v>
      </c>
      <c r="G31" s="33"/>
    </row>
    <row r="32" spans="2:7" x14ac:dyDescent="0.25">
      <c r="C32" s="3"/>
      <c r="D32" s="19"/>
    </row>
    <row r="33" spans="3:7" x14ac:dyDescent="0.25">
      <c r="C33" s="3"/>
      <c r="D33" s="19"/>
      <c r="F33" s="3"/>
    </row>
    <row r="34" spans="3:7" x14ac:dyDescent="0.25">
      <c r="G34" s="19"/>
    </row>
    <row r="35" spans="3:7" x14ac:dyDescent="0.25">
      <c r="F35" s="3"/>
      <c r="G35" s="19"/>
    </row>
    <row r="36" spans="3:7" x14ac:dyDescent="0.25">
      <c r="F36" s="14"/>
      <c r="G36" s="19"/>
    </row>
    <row r="37" spans="3:7" x14ac:dyDescent="0.25">
      <c r="F37" s="3"/>
      <c r="G37" s="19"/>
    </row>
  </sheetData>
  <sheetProtection sheet="1" objects="1" scenarios="1" selectLockedCells="1"/>
  <conditionalFormatting sqref="G19:G21 G24">
    <cfRule type="cellIs" dxfId="22" priority="1" operator="greaterThan">
      <formula>102</formula>
    </cfRule>
    <cfRule type="cellIs" dxfId="21" priority="2" operator="lessThan">
      <formula>97.5</formula>
    </cfRule>
    <cfRule type="cellIs" dxfId="20" priority="3" operator="between">
      <formula>97.5</formula>
      <formula>102</formula>
    </cfRule>
  </conditionalFormatting>
  <pageMargins left="0.7" right="0.7" top="0.75" bottom="0.75" header="0.3" footer="0.3"/>
  <pageSetup paperSize="9" scale="80" orientation="portrait" r:id="rId1"/>
  <headerFooter>
    <oddFooter>&amp;C&amp;Z&amp;F
&amp;RSeite &amp;P von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8BD89-8B99-4536-955B-7FDC321AC3F2}">
  <dimension ref="A1:AE48"/>
  <sheetViews>
    <sheetView zoomScaleNormal="100" workbookViewId="0">
      <selection activeCell="D15" sqref="D15"/>
    </sheetView>
  </sheetViews>
  <sheetFormatPr baseColWidth="10" defaultRowHeight="15" x14ac:dyDescent="0.25"/>
  <cols>
    <col min="2" max="2" width="17.85546875" customWidth="1"/>
    <col min="3" max="3" width="14.140625" customWidth="1"/>
    <col min="4" max="4" width="19.140625" customWidth="1"/>
    <col min="5" max="5" width="18.28515625" customWidth="1"/>
    <col min="6" max="6" width="13.42578125" customWidth="1"/>
    <col min="7" max="7" width="13.28515625" customWidth="1"/>
    <col min="8" max="8" width="14.85546875" customWidth="1"/>
    <col min="9" max="9" width="15" customWidth="1"/>
    <col min="10" max="10" width="19.7109375" customWidth="1"/>
    <col min="11" max="11" width="13.42578125" customWidth="1"/>
    <col min="12" max="12" width="16" customWidth="1"/>
    <col min="16" max="16" width="3.7109375" customWidth="1"/>
    <col min="17" max="17" width="3.42578125" customWidth="1"/>
    <col min="18" max="18" width="24.28515625" customWidth="1"/>
    <col min="19" max="19" width="21.7109375" customWidth="1"/>
    <col min="20" max="20" width="22.42578125" customWidth="1"/>
    <col min="21" max="21" width="23.28515625" customWidth="1"/>
    <col min="22" max="22" width="12.85546875" customWidth="1"/>
    <col min="23" max="23" width="13" customWidth="1"/>
    <col min="24" max="24" width="15.42578125" customWidth="1"/>
    <col min="25" max="25" width="14.140625" customWidth="1"/>
    <col min="26" max="26" width="13.28515625" customWidth="1"/>
  </cols>
  <sheetData>
    <row r="1" spans="1:3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1"/>
      <c r="B2" s="1"/>
      <c r="C2" s="1"/>
      <c r="D2" s="1"/>
      <c r="E2" s="1"/>
      <c r="F2" s="2" t="s">
        <v>64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" t="s">
        <v>11</v>
      </c>
      <c r="W3" s="1"/>
      <c r="X3" s="1"/>
      <c r="Y3" s="1"/>
      <c r="Z3" s="1"/>
      <c r="AA3" s="1"/>
      <c r="AB3" s="1"/>
      <c r="AC3" s="1"/>
      <c r="AD3" s="1"/>
      <c r="AE3" s="1"/>
    </row>
    <row r="4" spans="1:31" x14ac:dyDescent="0.25">
      <c r="A4" s="1"/>
      <c r="B4" s="1"/>
      <c r="C4" s="1"/>
      <c r="D4" s="1"/>
      <c r="E4" s="3" t="s">
        <v>60</v>
      </c>
      <c r="F4" s="35"/>
      <c r="G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x14ac:dyDescent="0.25">
      <c r="A5" s="1"/>
      <c r="B5" s="1"/>
      <c r="C5" s="1"/>
      <c r="D5" s="1"/>
      <c r="E5" s="1"/>
      <c r="F5" s="19"/>
      <c r="G5" s="1"/>
      <c r="J5" s="1"/>
      <c r="K5" s="1"/>
      <c r="L5" s="1"/>
      <c r="M5" s="1"/>
      <c r="N5" s="1"/>
      <c r="O5" s="1"/>
      <c r="P5" s="1"/>
      <c r="Q5" s="1"/>
      <c r="R5" s="1"/>
      <c r="S5" s="1"/>
      <c r="T5" s="3" t="s">
        <v>78</v>
      </c>
      <c r="U5" s="19">
        <f>F4</f>
        <v>0</v>
      </c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x14ac:dyDescent="0.25">
      <c r="A6" s="1"/>
      <c r="B6" s="1"/>
      <c r="C6" s="1"/>
      <c r="D6" s="1"/>
      <c r="E6" s="3" t="s">
        <v>59</v>
      </c>
      <c r="F6" s="35"/>
      <c r="G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x14ac:dyDescent="0.25">
      <c r="A7" s="1"/>
      <c r="B7" s="1"/>
      <c r="C7" s="1"/>
      <c r="D7" s="4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3" t="s">
        <v>34</v>
      </c>
      <c r="U7" s="19">
        <f>F6</f>
        <v>0</v>
      </c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x14ac:dyDescent="0.25">
      <c r="A8" s="1"/>
      <c r="B8" s="1"/>
      <c r="C8" s="3" t="s">
        <v>6</v>
      </c>
      <c r="D8" s="36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x14ac:dyDescent="0.25">
      <c r="A9" s="1"/>
      <c r="B9" s="1"/>
      <c r="C9" s="1"/>
      <c r="D9" s="4" t="s">
        <v>57</v>
      </c>
      <c r="E9" s="4" t="s">
        <v>57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22"/>
      <c r="U9" s="1"/>
      <c r="V9" s="50" t="s">
        <v>46</v>
      </c>
      <c r="W9" s="50"/>
      <c r="X9" s="50"/>
      <c r="Y9" s="50"/>
      <c r="Z9" s="50"/>
      <c r="AA9" s="1"/>
      <c r="AB9" s="1"/>
      <c r="AC9" s="1"/>
      <c r="AD9" s="1"/>
      <c r="AE9" s="1"/>
    </row>
    <row r="10" spans="1:31" ht="16.5" x14ac:dyDescent="0.3">
      <c r="A10" s="1"/>
      <c r="B10" s="1"/>
      <c r="C10" s="1"/>
      <c r="D10" s="5" t="s">
        <v>26</v>
      </c>
      <c r="E10" s="5" t="s">
        <v>56</v>
      </c>
      <c r="F10" s="4"/>
      <c r="G10" s="4"/>
      <c r="H10" s="4" t="s">
        <v>40</v>
      </c>
      <c r="I10" s="4" t="s">
        <v>41</v>
      </c>
      <c r="K10" s="4" t="s">
        <v>62</v>
      </c>
      <c r="L10" s="4" t="s">
        <v>27</v>
      </c>
      <c r="O10" s="1"/>
      <c r="P10" s="1"/>
      <c r="Q10" s="1"/>
      <c r="R10" s="1"/>
      <c r="U10" s="1"/>
      <c r="V10" s="4" t="s">
        <v>0</v>
      </c>
      <c r="W10" s="4" t="s">
        <v>1</v>
      </c>
      <c r="X10" s="4" t="s">
        <v>5</v>
      </c>
      <c r="Y10" s="4" t="s">
        <v>16</v>
      </c>
      <c r="Z10" s="4" t="s">
        <v>17</v>
      </c>
      <c r="AA10" s="1"/>
      <c r="AB10" s="1"/>
      <c r="AC10" s="1"/>
      <c r="AD10" s="1"/>
      <c r="AE10" s="1"/>
    </row>
    <row r="11" spans="1:31" x14ac:dyDescent="0.25">
      <c r="A11" s="1"/>
      <c r="B11" s="1"/>
      <c r="C11" s="3" t="s">
        <v>0</v>
      </c>
      <c r="D11" s="34"/>
      <c r="E11" s="6">
        <f>(((100-$D$8)*D11)/100)*($L$15/100)</f>
        <v>0</v>
      </c>
      <c r="F11" s="7"/>
      <c r="G11" s="8"/>
      <c r="H11" s="29">
        <f>(E11/50)*1000</f>
        <v>0</v>
      </c>
      <c r="I11" s="9" t="s">
        <v>3</v>
      </c>
      <c r="K11" s="10" t="s">
        <v>49</v>
      </c>
      <c r="L11" s="38"/>
      <c r="O11" s="1"/>
      <c r="P11" s="1"/>
      <c r="Q11" s="1"/>
      <c r="R11" s="1"/>
      <c r="S11" s="4" t="s">
        <v>61</v>
      </c>
      <c r="U11" s="3" t="s">
        <v>11</v>
      </c>
      <c r="V11" s="23" t="s">
        <v>3</v>
      </c>
      <c r="W11" s="23" t="s">
        <v>3</v>
      </c>
      <c r="X11" s="23" t="s">
        <v>3</v>
      </c>
      <c r="Y11" s="23">
        <f>C26</f>
        <v>0</v>
      </c>
      <c r="Z11" s="23">
        <f>C27</f>
        <v>0</v>
      </c>
      <c r="AA11" s="1"/>
      <c r="AB11" s="1"/>
      <c r="AC11" s="1"/>
      <c r="AD11" s="1"/>
      <c r="AE11" s="1"/>
    </row>
    <row r="12" spans="1:31" x14ac:dyDescent="0.25">
      <c r="A12" s="1"/>
      <c r="B12" s="1"/>
      <c r="C12" s="3" t="s">
        <v>1</v>
      </c>
      <c r="D12" s="35"/>
      <c r="E12" s="11">
        <f>(((100-$D$8)*D12)/100)*($L$15/100)</f>
        <v>0</v>
      </c>
      <c r="F12" s="7"/>
      <c r="G12" s="8"/>
      <c r="H12" s="24">
        <f>(E12/50)*1000</f>
        <v>0</v>
      </c>
      <c r="I12" s="12" t="s">
        <v>3</v>
      </c>
      <c r="K12" s="3" t="s">
        <v>48</v>
      </c>
      <c r="L12" s="39"/>
      <c r="O12" s="1"/>
      <c r="P12" s="1"/>
      <c r="Q12" s="1"/>
      <c r="R12" s="3" t="s">
        <v>12</v>
      </c>
      <c r="S12" s="28" t="e">
        <f>D37</f>
        <v>#DIV/0!</v>
      </c>
      <c r="U12" s="3" t="s">
        <v>12</v>
      </c>
      <c r="V12" s="23">
        <f>D23</f>
        <v>0</v>
      </c>
      <c r="W12" s="23">
        <f>D24</f>
        <v>0</v>
      </c>
      <c r="X12" s="23">
        <f>D25</f>
        <v>0</v>
      </c>
      <c r="Y12" s="23">
        <f>D26</f>
        <v>0</v>
      </c>
      <c r="Z12" s="23">
        <f>D27</f>
        <v>0</v>
      </c>
      <c r="AA12" s="1"/>
      <c r="AB12" s="1"/>
      <c r="AC12" s="1"/>
      <c r="AD12" s="1"/>
      <c r="AE12" s="1"/>
    </row>
    <row r="13" spans="1:31" x14ac:dyDescent="0.25">
      <c r="A13" s="1"/>
      <c r="B13" s="1"/>
      <c r="C13" s="3" t="s">
        <v>5</v>
      </c>
      <c r="D13" s="35"/>
      <c r="E13" s="11">
        <f>(((100-$D$8)*D13)/100)*($L$15/100)</f>
        <v>0</v>
      </c>
      <c r="F13" s="7"/>
      <c r="G13" s="1"/>
      <c r="H13" s="24">
        <f>(E13/50)*1000</f>
        <v>0</v>
      </c>
      <c r="I13" s="12" t="s">
        <v>3</v>
      </c>
      <c r="K13" s="3" t="s">
        <v>47</v>
      </c>
      <c r="L13" s="39"/>
      <c r="O13" s="1"/>
      <c r="P13" s="1"/>
      <c r="Q13" s="1"/>
      <c r="R13" s="3" t="s">
        <v>29</v>
      </c>
      <c r="S13" s="28" t="e">
        <f>E37</f>
        <v>#DIV/0!</v>
      </c>
      <c r="U13" s="3" t="s">
        <v>29</v>
      </c>
      <c r="V13" s="23">
        <f>E23</f>
        <v>0</v>
      </c>
      <c r="W13" s="23">
        <f>E24</f>
        <v>0</v>
      </c>
      <c r="X13" s="23">
        <f>E25</f>
        <v>0</v>
      </c>
      <c r="Y13" s="23">
        <f>E26</f>
        <v>0</v>
      </c>
      <c r="Z13" s="23">
        <f>E27</f>
        <v>0</v>
      </c>
      <c r="AA13" s="1"/>
      <c r="AB13" s="1"/>
      <c r="AC13" s="1"/>
      <c r="AD13" s="1"/>
      <c r="AE13" s="1"/>
    </row>
    <row r="14" spans="1:31" x14ac:dyDescent="0.25">
      <c r="A14" s="1"/>
      <c r="B14" s="1"/>
      <c r="C14" s="3" t="s">
        <v>7</v>
      </c>
      <c r="D14" s="35"/>
      <c r="E14" s="12">
        <f>D14*(L11/100)</f>
        <v>0</v>
      </c>
      <c r="F14" s="8"/>
      <c r="G14" s="1"/>
      <c r="H14" s="8" t="s">
        <v>3</v>
      </c>
      <c r="I14" s="30">
        <f>(E14/(100*50))*1000</f>
        <v>0</v>
      </c>
      <c r="K14" s="3" t="s">
        <v>50</v>
      </c>
      <c r="L14" s="39"/>
      <c r="O14" s="1"/>
      <c r="P14" s="1"/>
      <c r="Q14" s="1"/>
      <c r="R14" s="3" t="s">
        <v>13</v>
      </c>
      <c r="S14" s="28" t="e">
        <f>F37</f>
        <v>#DIV/0!</v>
      </c>
      <c r="U14" s="3" t="s">
        <v>13</v>
      </c>
      <c r="V14" s="23">
        <f>F23</f>
        <v>0</v>
      </c>
      <c r="W14" s="23">
        <f>F24</f>
        <v>0</v>
      </c>
      <c r="X14" s="23">
        <f>F25</f>
        <v>0</v>
      </c>
      <c r="Y14" s="23">
        <f>F26</f>
        <v>0</v>
      </c>
      <c r="Z14" s="23">
        <f>F27</f>
        <v>0</v>
      </c>
      <c r="AA14" s="1"/>
      <c r="AB14" s="1"/>
      <c r="AC14" s="1"/>
      <c r="AD14" s="1"/>
      <c r="AE14" s="1"/>
    </row>
    <row r="15" spans="1:31" x14ac:dyDescent="0.25">
      <c r="A15" s="1"/>
      <c r="B15" s="1"/>
      <c r="C15" s="3" t="s">
        <v>8</v>
      </c>
      <c r="D15" s="35"/>
      <c r="E15" s="12">
        <f>D15*(L12/100)</f>
        <v>0</v>
      </c>
      <c r="F15" s="1"/>
      <c r="G15" s="1"/>
      <c r="H15" s="8" t="s">
        <v>3</v>
      </c>
      <c r="I15" s="30">
        <f>(E15/(100*50))*1000</f>
        <v>0</v>
      </c>
      <c r="K15" s="3" t="s">
        <v>30</v>
      </c>
      <c r="L15" s="44"/>
      <c r="O15" s="1"/>
      <c r="P15" s="1"/>
      <c r="Q15" s="1"/>
      <c r="R15" s="3" t="s">
        <v>14</v>
      </c>
      <c r="S15" s="28" t="e">
        <f>G37</f>
        <v>#DIV/0!</v>
      </c>
      <c r="U15" s="3" t="s">
        <v>14</v>
      </c>
      <c r="V15" s="23">
        <f>G23</f>
        <v>0</v>
      </c>
      <c r="W15" s="23">
        <f>G24</f>
        <v>0</v>
      </c>
      <c r="X15" s="23">
        <f>G25</f>
        <v>0</v>
      </c>
      <c r="Y15" s="23">
        <f>G26</f>
        <v>0</v>
      </c>
      <c r="Z15" s="23">
        <f>G27</f>
        <v>0</v>
      </c>
      <c r="AA15" s="1"/>
      <c r="AB15" s="1"/>
      <c r="AC15" s="1"/>
      <c r="AD15" s="1"/>
      <c r="AE15" s="1"/>
    </row>
    <row r="16" spans="1:31" x14ac:dyDescent="0.25">
      <c r="A16" s="1"/>
      <c r="B16" s="1"/>
      <c r="C16" s="3" t="s">
        <v>9</v>
      </c>
      <c r="D16" s="35"/>
      <c r="E16" s="12">
        <f>D16*(L13/100)</f>
        <v>0</v>
      </c>
      <c r="F16" s="1"/>
      <c r="G16" s="1"/>
      <c r="H16" s="8" t="s">
        <v>3</v>
      </c>
      <c r="I16" s="30">
        <f>(E16/(100*50))*1000</f>
        <v>0</v>
      </c>
      <c r="K16" s="1"/>
      <c r="L16" s="1"/>
      <c r="M16" s="7"/>
      <c r="N16" s="1"/>
      <c r="O16" s="1"/>
      <c r="P16" s="1"/>
      <c r="Q16" s="1"/>
      <c r="R16" s="3" t="s">
        <v>7</v>
      </c>
      <c r="S16" s="28" t="e">
        <f>H37</f>
        <v>#DIV/0!</v>
      </c>
      <c r="U16" s="3" t="s">
        <v>7</v>
      </c>
      <c r="V16" s="23">
        <f>H23</f>
        <v>0</v>
      </c>
      <c r="W16" s="23">
        <f>H24</f>
        <v>0</v>
      </c>
      <c r="X16" s="23">
        <f>H25</f>
        <v>0</v>
      </c>
      <c r="Y16" s="23">
        <f>H26</f>
        <v>0</v>
      </c>
      <c r="Z16" s="23">
        <f>H27</f>
        <v>0</v>
      </c>
      <c r="AA16" s="1"/>
      <c r="AB16" s="1"/>
      <c r="AC16" s="1"/>
      <c r="AD16" s="1"/>
      <c r="AE16" s="1"/>
    </row>
    <row r="17" spans="1:31" x14ac:dyDescent="0.25">
      <c r="A17" s="1"/>
      <c r="B17" s="1"/>
      <c r="C17" s="3" t="s">
        <v>11</v>
      </c>
      <c r="D17" s="35"/>
      <c r="E17" s="12">
        <f>D17*(L14/100)</f>
        <v>0</v>
      </c>
      <c r="F17" s="1"/>
      <c r="G17" s="1"/>
      <c r="H17" s="8" t="s">
        <v>3</v>
      </c>
      <c r="I17" s="30">
        <f>(E17/(200*500))*1000</f>
        <v>0</v>
      </c>
      <c r="K17" s="1"/>
      <c r="L17" s="14"/>
      <c r="M17" s="1"/>
      <c r="N17" s="1"/>
      <c r="O17" s="1"/>
      <c r="P17" s="1"/>
      <c r="Q17" s="1"/>
      <c r="R17" s="3" t="s">
        <v>9</v>
      </c>
      <c r="S17" s="28" t="e">
        <f>I37</f>
        <v>#DIV/0!</v>
      </c>
      <c r="U17" s="3" t="s">
        <v>9</v>
      </c>
      <c r="V17" s="23">
        <f>I23</f>
        <v>0</v>
      </c>
      <c r="W17" s="23">
        <f>I24</f>
        <v>0</v>
      </c>
      <c r="X17" s="23">
        <f>I25</f>
        <v>0</v>
      </c>
      <c r="Y17" s="23">
        <f>I26</f>
        <v>0</v>
      </c>
      <c r="Z17" s="23">
        <f>I27</f>
        <v>0</v>
      </c>
      <c r="AA17" s="1"/>
      <c r="AB17" s="1"/>
      <c r="AC17" s="1"/>
      <c r="AD17" s="1"/>
      <c r="AE17" s="1"/>
    </row>
    <row r="18" spans="1:3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3" t="s">
        <v>15</v>
      </c>
      <c r="S18" s="28" t="e">
        <f>J37</f>
        <v>#DIV/0!</v>
      </c>
      <c r="U18" s="3" t="s">
        <v>15</v>
      </c>
      <c r="V18" s="23">
        <f>J23</f>
        <v>0</v>
      </c>
      <c r="W18" s="23">
        <f>J24</f>
        <v>0</v>
      </c>
      <c r="X18" s="23">
        <f>J25</f>
        <v>0</v>
      </c>
      <c r="Y18" s="23" t="s">
        <v>3</v>
      </c>
      <c r="Z18" s="23" t="s">
        <v>3</v>
      </c>
      <c r="AA18" s="1"/>
      <c r="AB18" s="1"/>
      <c r="AC18" s="1"/>
      <c r="AD18" s="1"/>
      <c r="AE18" s="1"/>
    </row>
    <row r="19" spans="1:3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27"/>
      <c r="U19" s="1"/>
      <c r="V19" s="23"/>
      <c r="W19" s="23"/>
      <c r="X19" s="23"/>
      <c r="Y19" s="23"/>
      <c r="Z19" s="23"/>
      <c r="AA19" s="1"/>
      <c r="AB19" s="1"/>
      <c r="AC19" s="1"/>
      <c r="AD19" s="1"/>
      <c r="AE19" s="1"/>
    </row>
    <row r="20" spans="1:31" x14ac:dyDescent="0.25">
      <c r="A20" s="1"/>
      <c r="B20" s="2" t="s">
        <v>51</v>
      </c>
      <c r="C20" s="1"/>
      <c r="D20" s="52" t="s">
        <v>24</v>
      </c>
      <c r="E20" s="52"/>
      <c r="F20" s="52"/>
      <c r="G20" s="52"/>
      <c r="H20" s="52"/>
      <c r="I20" s="52"/>
      <c r="J20" s="52"/>
      <c r="K20" s="51" t="s">
        <v>23</v>
      </c>
      <c r="L20" s="51"/>
      <c r="M20" s="51"/>
      <c r="N20" s="51"/>
      <c r="O20" s="51"/>
      <c r="P20" s="1"/>
      <c r="Q20" s="1"/>
      <c r="R20" s="3" t="str">
        <f>IF(K22="","n.d.","Peak@"&amp;K22)</f>
        <v>n.d.</v>
      </c>
      <c r="S20" s="28" t="e">
        <f>IF(K37=0,"-",K37)</f>
        <v>#DIV/0!</v>
      </c>
      <c r="U20" s="3" t="str">
        <f>IF(K22="","n.d.","Peak@"&amp;K22)</f>
        <v>n.d.</v>
      </c>
      <c r="V20" s="23" t="str">
        <f>IF(K23="","-",K23)</f>
        <v>-</v>
      </c>
      <c r="W20" s="23" t="str">
        <f>IF(K24="","-",K24)</f>
        <v>-</v>
      </c>
      <c r="X20" s="23" t="str">
        <f>IF(K25="","-",K25)</f>
        <v>-</v>
      </c>
      <c r="Y20" s="23" t="s">
        <v>3</v>
      </c>
      <c r="Z20" s="23" t="s">
        <v>3</v>
      </c>
      <c r="AA20" s="1"/>
      <c r="AB20" s="1"/>
      <c r="AC20" s="1"/>
      <c r="AD20" s="1"/>
      <c r="AE20" s="1"/>
    </row>
    <row r="21" spans="1:31" x14ac:dyDescent="0.25">
      <c r="A21" s="1"/>
      <c r="B21" s="1"/>
      <c r="C21" s="4" t="s">
        <v>11</v>
      </c>
      <c r="D21" s="4" t="s">
        <v>12</v>
      </c>
      <c r="E21" s="4" t="s">
        <v>29</v>
      </c>
      <c r="F21" s="4" t="s">
        <v>13</v>
      </c>
      <c r="G21" s="4" t="s">
        <v>14</v>
      </c>
      <c r="H21" s="4" t="s">
        <v>7</v>
      </c>
      <c r="I21" s="4" t="s">
        <v>9</v>
      </c>
      <c r="J21" s="4" t="s">
        <v>15</v>
      </c>
      <c r="K21" s="4" t="s">
        <v>18</v>
      </c>
      <c r="L21" s="4" t="s">
        <v>19</v>
      </c>
      <c r="M21" s="4" t="s">
        <v>20</v>
      </c>
      <c r="N21" s="4" t="s">
        <v>21</v>
      </c>
      <c r="O21" s="4" t="s">
        <v>22</v>
      </c>
      <c r="P21" s="1"/>
      <c r="Q21" s="1"/>
      <c r="R21" s="3" t="str">
        <f>IF(L22="","n.d.","Peak@"&amp;L22)</f>
        <v>n.d.</v>
      </c>
      <c r="S21" s="28" t="e">
        <f>IF(L37=0,"-",L37)</f>
        <v>#DIV/0!</v>
      </c>
      <c r="U21" s="3" t="str">
        <f>IF(L22="","n.d.","Peak@"&amp;L22)</f>
        <v>n.d.</v>
      </c>
      <c r="V21" s="23" t="str">
        <f>IF(L23="","-",L23)</f>
        <v>-</v>
      </c>
      <c r="W21" s="23" t="str">
        <f>IF(L24="","-",L24)</f>
        <v>-</v>
      </c>
      <c r="X21" s="23" t="str">
        <f>IF(L25="","-",L25)</f>
        <v>-</v>
      </c>
      <c r="Y21" s="23" t="s">
        <v>3</v>
      </c>
      <c r="Z21" s="23" t="s">
        <v>3</v>
      </c>
      <c r="AA21" s="1"/>
      <c r="AB21" s="1"/>
      <c r="AC21" s="1"/>
      <c r="AD21" s="1"/>
      <c r="AE21" s="1"/>
    </row>
    <row r="22" spans="1:31" x14ac:dyDescent="0.25">
      <c r="A22" s="1"/>
      <c r="B22" s="3" t="s">
        <v>35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1"/>
      <c r="Q22" s="1"/>
      <c r="R22" s="3" t="str">
        <f>IF(M22="","n.d.","Peak@"&amp;M22)</f>
        <v>n.d.</v>
      </c>
      <c r="S22" s="28" t="e">
        <f>IF(M37=0,"-",M37)</f>
        <v>#DIV/0!</v>
      </c>
      <c r="U22" s="3" t="str">
        <f>IF(M22="","n.d.","Peak@"&amp;M22)</f>
        <v>n.d.</v>
      </c>
      <c r="V22" s="23" t="str">
        <f>IF(M23="","-",M23)</f>
        <v>-</v>
      </c>
      <c r="W22" s="23" t="str">
        <f>IF(M24="","-",M24)</f>
        <v>-</v>
      </c>
      <c r="X22" s="23" t="str">
        <f>IF(M25="","-",M25)</f>
        <v>-</v>
      </c>
      <c r="Y22" s="23" t="s">
        <v>3</v>
      </c>
      <c r="Z22" s="23" t="s">
        <v>3</v>
      </c>
      <c r="AA22" s="1"/>
      <c r="AB22" s="1"/>
      <c r="AC22" s="1"/>
      <c r="AD22" s="1"/>
      <c r="AE22" s="1"/>
    </row>
    <row r="23" spans="1:31" x14ac:dyDescent="0.25">
      <c r="A23" s="1"/>
      <c r="B23" s="3" t="s">
        <v>0</v>
      </c>
      <c r="C23" s="23" t="s">
        <v>3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1"/>
      <c r="Q23" s="1"/>
      <c r="R23" s="3" t="str">
        <f>IF(N22="","n.d.","Peak@"&amp;N22)</f>
        <v>n.d.</v>
      </c>
      <c r="S23" s="28" t="e">
        <f>IF(N37=0,"-",N37)</f>
        <v>#DIV/0!</v>
      </c>
      <c r="U23" s="3" t="str">
        <f>IF(N22="","n.d.","Peak@"&amp;N22)</f>
        <v>n.d.</v>
      </c>
      <c r="V23" s="23" t="str">
        <f>IF(N23="","-",N23)</f>
        <v>-</v>
      </c>
      <c r="W23" s="23" t="str">
        <f>IF(N24="","-",N24)</f>
        <v>-</v>
      </c>
      <c r="X23" s="23" t="str">
        <f>IF(N25="","-",N25)</f>
        <v>-</v>
      </c>
      <c r="Y23" s="23" t="s">
        <v>3</v>
      </c>
      <c r="Z23" s="23" t="s">
        <v>3</v>
      </c>
      <c r="AA23" s="1"/>
      <c r="AB23" s="1"/>
      <c r="AC23" s="1"/>
      <c r="AD23" s="1"/>
      <c r="AE23" s="1"/>
    </row>
    <row r="24" spans="1:31" x14ac:dyDescent="0.25">
      <c r="A24" s="1"/>
      <c r="B24" s="3" t="s">
        <v>1</v>
      </c>
      <c r="C24" s="23" t="s">
        <v>3</v>
      </c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1"/>
      <c r="Q24" s="1"/>
      <c r="R24" s="3" t="str">
        <f>IF(O22="","n.d.","Peak@"&amp;O22)</f>
        <v>n.d.</v>
      </c>
      <c r="S24" s="28" t="e">
        <f>IF(O37=0,"-",O37)</f>
        <v>#DIV/0!</v>
      </c>
      <c r="U24" s="3" t="str">
        <f>IF(O22="","n.d.","Peak@"&amp;O22)</f>
        <v>n.d.</v>
      </c>
      <c r="V24" s="23" t="str">
        <f>IF(O23="","-",O23)</f>
        <v>-</v>
      </c>
      <c r="W24" s="23" t="str">
        <f>IF(O24="","-",O24)</f>
        <v>-</v>
      </c>
      <c r="X24" s="23" t="str">
        <f>IF(O25="","-",O25)</f>
        <v>-</v>
      </c>
      <c r="Y24" s="8" t="s">
        <v>3</v>
      </c>
      <c r="Z24" s="8" t="s">
        <v>3</v>
      </c>
      <c r="AA24" s="1"/>
      <c r="AB24" s="1"/>
      <c r="AC24" s="1"/>
      <c r="AD24" s="1"/>
      <c r="AE24" s="1"/>
    </row>
    <row r="25" spans="1:31" x14ac:dyDescent="0.25">
      <c r="A25" s="1"/>
      <c r="B25" s="3" t="s">
        <v>5</v>
      </c>
      <c r="C25" s="23" t="s">
        <v>3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x14ac:dyDescent="0.25">
      <c r="A26" s="1"/>
      <c r="B26" s="3" t="s">
        <v>16</v>
      </c>
      <c r="C26" s="40"/>
      <c r="D26" s="43"/>
      <c r="E26" s="43"/>
      <c r="F26" s="43"/>
      <c r="G26" s="43"/>
      <c r="H26" s="43"/>
      <c r="I26" s="43"/>
      <c r="J26" s="37" t="s">
        <v>3</v>
      </c>
      <c r="K26" s="37" t="s">
        <v>3</v>
      </c>
      <c r="L26" s="37" t="s">
        <v>3</v>
      </c>
      <c r="M26" s="37" t="s">
        <v>3</v>
      </c>
      <c r="N26" s="37" t="s">
        <v>3</v>
      </c>
      <c r="O26" s="37" t="s">
        <v>3</v>
      </c>
      <c r="P26" s="1"/>
      <c r="Q26" s="1"/>
      <c r="R26" s="4" t="s">
        <v>37</v>
      </c>
      <c r="S26" s="28" t="e">
        <f>D39</f>
        <v>#DIV/0!</v>
      </c>
      <c r="T26" s="1"/>
      <c r="U26" s="1"/>
      <c r="V26" s="8"/>
      <c r="W26" s="1"/>
      <c r="X26" s="1"/>
      <c r="Y26" s="1"/>
      <c r="Z26" s="1"/>
      <c r="AA26" s="1"/>
      <c r="AB26" s="1"/>
      <c r="AC26" s="1"/>
      <c r="AD26" s="1"/>
      <c r="AE26" s="1"/>
    </row>
    <row r="27" spans="1:31" x14ac:dyDescent="0.25">
      <c r="A27" s="1"/>
      <c r="B27" s="3" t="s">
        <v>17</v>
      </c>
      <c r="C27" s="40"/>
      <c r="D27" s="43"/>
      <c r="E27" s="43"/>
      <c r="F27" s="43"/>
      <c r="G27" s="43"/>
      <c r="H27" s="43"/>
      <c r="I27" s="43"/>
      <c r="J27" s="37" t="s">
        <v>3</v>
      </c>
      <c r="K27" s="37" t="s">
        <v>3</v>
      </c>
      <c r="L27" s="37" t="s">
        <v>3</v>
      </c>
      <c r="M27" s="37" t="s">
        <v>3</v>
      </c>
      <c r="N27" s="37" t="s">
        <v>3</v>
      </c>
      <c r="O27" s="37" t="s">
        <v>3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x14ac:dyDescent="0.25">
      <c r="A28" s="1"/>
      <c r="B28" s="3" t="s">
        <v>25</v>
      </c>
      <c r="C28" s="23" t="e">
        <f>AVERAGE(C26:C27)</f>
        <v>#DIV/0!</v>
      </c>
      <c r="D28" s="37" t="e">
        <f t="shared" ref="D28:I28" si="0">AVERAGE(D26:D27)</f>
        <v>#DIV/0!</v>
      </c>
      <c r="E28" s="37" t="e">
        <f>AVERAGE(E26:E27)</f>
        <v>#DIV/0!</v>
      </c>
      <c r="F28" s="37" t="e">
        <f t="shared" si="0"/>
        <v>#DIV/0!</v>
      </c>
      <c r="G28" s="37" t="e">
        <f t="shared" si="0"/>
        <v>#DIV/0!</v>
      </c>
      <c r="H28" s="37" t="e">
        <f t="shared" si="0"/>
        <v>#DIV/0!</v>
      </c>
      <c r="I28" s="37" t="e">
        <f t="shared" si="0"/>
        <v>#DIV/0!</v>
      </c>
      <c r="J28" s="37" t="s">
        <v>3</v>
      </c>
      <c r="K28" s="37" t="s">
        <v>3</v>
      </c>
      <c r="L28" s="37" t="s">
        <v>3</v>
      </c>
      <c r="M28" s="37" t="s">
        <v>3</v>
      </c>
      <c r="N28" s="37" t="s">
        <v>3</v>
      </c>
      <c r="O28" s="37" t="s">
        <v>3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x14ac:dyDescent="0.25">
      <c r="A29" s="1"/>
      <c r="B29" s="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3" t="s">
        <v>52</v>
      </c>
      <c r="T31" s="20">
        <f ca="1">TODAY()</f>
        <v>46236</v>
      </c>
      <c r="U31" s="1"/>
      <c r="V31" s="1"/>
      <c r="W31" s="1"/>
      <c r="X31" s="3" t="s">
        <v>39</v>
      </c>
      <c r="Y31" s="20">
        <f>K40</f>
        <v>0</v>
      </c>
      <c r="Z31" s="1"/>
      <c r="AA31" s="1"/>
      <c r="AB31" s="1"/>
      <c r="AC31" s="1"/>
      <c r="AD31" s="1"/>
      <c r="AE31" s="1"/>
    </row>
    <row r="32" spans="1:31" x14ac:dyDescent="0.25">
      <c r="A32" s="1"/>
      <c r="B32" s="1"/>
      <c r="C32" s="41" t="s">
        <v>61</v>
      </c>
      <c r="D32" s="52" t="s">
        <v>24</v>
      </c>
      <c r="E32" s="52"/>
      <c r="F32" s="52"/>
      <c r="G32" s="52"/>
      <c r="H32" s="52"/>
      <c r="I32" s="52"/>
      <c r="J32" s="52"/>
      <c r="K32" s="51" t="s">
        <v>23</v>
      </c>
      <c r="L32" s="51"/>
      <c r="M32" s="51"/>
      <c r="N32" s="51"/>
      <c r="O32" s="51"/>
      <c r="P32" s="1"/>
      <c r="Q32" s="1"/>
      <c r="S32" s="3"/>
      <c r="T32" s="19"/>
      <c r="U32" s="1"/>
      <c r="V32" s="1"/>
      <c r="W32" s="1"/>
      <c r="X32" s="3"/>
      <c r="Y32" s="1"/>
      <c r="Z32" s="1"/>
      <c r="AA32" s="1"/>
      <c r="AB32" s="1"/>
      <c r="AC32" s="1"/>
      <c r="AD32" s="1"/>
      <c r="AE32" s="1"/>
    </row>
    <row r="33" spans="1:31" x14ac:dyDescent="0.25">
      <c r="A33" s="1"/>
      <c r="B33" s="1"/>
      <c r="C33" s="4"/>
      <c r="D33" s="4" t="s">
        <v>12</v>
      </c>
      <c r="E33" s="4" t="s">
        <v>29</v>
      </c>
      <c r="F33" s="4" t="s">
        <v>13</v>
      </c>
      <c r="G33" s="4" t="s">
        <v>14</v>
      </c>
      <c r="H33" s="4" t="s">
        <v>7</v>
      </c>
      <c r="I33" s="4" t="s">
        <v>9</v>
      </c>
      <c r="J33" s="4" t="s">
        <v>15</v>
      </c>
      <c r="K33" s="4" t="s">
        <v>18</v>
      </c>
      <c r="L33" s="4" t="s">
        <v>19</v>
      </c>
      <c r="M33" s="4" t="s">
        <v>20</v>
      </c>
      <c r="N33" s="4" t="s">
        <v>21</v>
      </c>
      <c r="O33" s="4" t="s">
        <v>22</v>
      </c>
      <c r="P33" s="1"/>
      <c r="Q33" s="1"/>
      <c r="S33" s="1"/>
      <c r="T33" s="19"/>
      <c r="U33" s="1"/>
      <c r="V33" s="1"/>
      <c r="W33" s="1"/>
      <c r="X33" s="3" t="s">
        <v>36</v>
      </c>
      <c r="Y33" s="1">
        <f>K42</f>
        <v>0</v>
      </c>
      <c r="Z33" s="1"/>
      <c r="AA33" s="1"/>
      <c r="AB33" s="1"/>
      <c r="AC33" s="1"/>
      <c r="AD33" s="1"/>
      <c r="AE33" s="1"/>
    </row>
    <row r="34" spans="1:31" x14ac:dyDescent="0.25">
      <c r="A34" s="1"/>
      <c r="B34" s="1"/>
      <c r="C34" s="3" t="s">
        <v>0</v>
      </c>
      <c r="D34" s="15" t="e">
        <f>(D23/$C$28)*($I$17/H11)*100</f>
        <v>#DIV/0!</v>
      </c>
      <c r="E34" s="16" t="e">
        <f>(E23/$E$28)*($I$15/H11)*100</f>
        <v>#DIV/0!</v>
      </c>
      <c r="F34" s="16" t="e">
        <f>(F23/$C$28)*($I$17/H11)*100</f>
        <v>#DIV/0!</v>
      </c>
      <c r="G34" s="16" t="e">
        <f>(G23/$C$28)*($I$17/H11)*100</f>
        <v>#DIV/0!</v>
      </c>
      <c r="H34" s="16" t="e">
        <f>(H23/$H$28)*($I$14/H11)*100</f>
        <v>#DIV/0!</v>
      </c>
      <c r="I34" s="16" t="e">
        <f>(I23/$I$28)*($I$16/H11)*100</f>
        <v>#DIV/0!</v>
      </c>
      <c r="J34" s="16" t="e">
        <f>(J23/$C$28)*($I$17/H11)*100</f>
        <v>#DIV/0!</v>
      </c>
      <c r="K34" s="16" t="e">
        <f>(K23/$C$28)*($I$17/H11)*100</f>
        <v>#DIV/0!</v>
      </c>
      <c r="L34" s="16" t="e">
        <f>(L23/$C$28)*($I$17/H11)*100</f>
        <v>#DIV/0!</v>
      </c>
      <c r="M34" s="16" t="e">
        <f>(M23/$C$28)*($I$17/H11)*100</f>
        <v>#DIV/0!</v>
      </c>
      <c r="N34" s="16" t="e">
        <f>(N23/$C$28)*($I$17/H11)*100</f>
        <v>#DIV/0!</v>
      </c>
      <c r="O34" s="16" t="e">
        <f>(O23/$C$28)*($I$17/H11)*100</f>
        <v>#DIV/0!</v>
      </c>
      <c r="P34" s="1"/>
      <c r="Q34" s="1"/>
      <c r="U34" s="1"/>
      <c r="V34" s="1"/>
      <c r="W34" s="1"/>
      <c r="X34" s="3"/>
      <c r="Y34" s="1"/>
      <c r="Z34" s="1"/>
      <c r="AA34" s="1"/>
      <c r="AB34" s="1"/>
      <c r="AC34" s="1"/>
      <c r="AD34" s="1"/>
      <c r="AE34" s="1"/>
    </row>
    <row r="35" spans="1:31" x14ac:dyDescent="0.25">
      <c r="A35" s="1"/>
      <c r="B35" s="1"/>
      <c r="C35" s="3" t="s">
        <v>1</v>
      </c>
      <c r="D35" s="17" t="e">
        <f>(D24/$C$28)*($I$17/H12)*100</f>
        <v>#DIV/0!</v>
      </c>
      <c r="E35" s="18" t="e">
        <f>(E24/$E$28)*($I$15/H12)*100</f>
        <v>#DIV/0!</v>
      </c>
      <c r="F35" s="18" t="e">
        <f>(F24/$C$28)*($I$17/H12)*100</f>
        <v>#DIV/0!</v>
      </c>
      <c r="G35" s="18" t="e">
        <f>(G24/$C$28)*($I$17/H12)*100</f>
        <v>#DIV/0!</v>
      </c>
      <c r="H35" s="18" t="e">
        <f>(H24/$H$28)*($I$14/H12)*100</f>
        <v>#DIV/0!</v>
      </c>
      <c r="I35" s="18" t="e">
        <f>(I24/$I$28)*($I$16/H12)*100</f>
        <v>#DIV/0!</v>
      </c>
      <c r="J35" s="18" t="e">
        <f>(J24/$C$28)*($I$17/H12)*100</f>
        <v>#DIV/0!</v>
      </c>
      <c r="K35" s="18" t="e">
        <f>(K24/$C$28)*($I$17/H12)*100</f>
        <v>#DIV/0!</v>
      </c>
      <c r="L35" s="18" t="e">
        <f>(L24/$C$28)*($I$17/H12)*100</f>
        <v>#DIV/0!</v>
      </c>
      <c r="M35" s="18" t="e">
        <f>(M24/$C$28)*($I$17/H12)*100</f>
        <v>#DIV/0!</v>
      </c>
      <c r="N35" s="18" t="e">
        <f>(N24/$C$28)*($I$17/H12)*100</f>
        <v>#DIV/0!</v>
      </c>
      <c r="O35" s="18" t="e">
        <f>(O24/$C$28)*($I$17/H12)*100</f>
        <v>#DIV/0!</v>
      </c>
      <c r="P35" s="1"/>
      <c r="Q35" s="1"/>
      <c r="S35" s="3"/>
      <c r="T35" s="19"/>
      <c r="U35" s="1"/>
      <c r="V35" s="1"/>
      <c r="W35" s="1"/>
      <c r="X35" s="3"/>
      <c r="Y35" s="1"/>
      <c r="Z35" s="1"/>
      <c r="AA35" s="1"/>
      <c r="AB35" s="1"/>
      <c r="AC35" s="1"/>
      <c r="AD35" s="1"/>
      <c r="AE35" s="1"/>
    </row>
    <row r="36" spans="1:31" x14ac:dyDescent="0.25">
      <c r="A36" s="1"/>
      <c r="B36" s="1"/>
      <c r="C36" s="3" t="s">
        <v>5</v>
      </c>
      <c r="D36" s="17" t="e">
        <f>(D25/$C$28)*($I$17/H13)*100</f>
        <v>#DIV/0!</v>
      </c>
      <c r="E36" s="18" t="e">
        <f>(E25/$E$28)*($I$15/H13)*100</f>
        <v>#DIV/0!</v>
      </c>
      <c r="F36" s="18" t="e">
        <f>(F25/$C$28)*($I$17/H13)*100</f>
        <v>#DIV/0!</v>
      </c>
      <c r="G36" s="18" t="e">
        <f>(G25/$C$28)*($I$17/H13)*100</f>
        <v>#DIV/0!</v>
      </c>
      <c r="H36" s="18" t="e">
        <f>(H25/$H$28)*($I$14/H13)*100</f>
        <v>#DIV/0!</v>
      </c>
      <c r="I36" s="18" t="e">
        <f>(I25/$I$28)*($I$16/H13)*100</f>
        <v>#DIV/0!</v>
      </c>
      <c r="J36" s="18" t="e">
        <f>(J25/$C$28)*($I$17/H13)*100</f>
        <v>#DIV/0!</v>
      </c>
      <c r="K36" s="18" t="e">
        <f>(K25/$C$28)*($I$17/H13)*100</f>
        <v>#DIV/0!</v>
      </c>
      <c r="L36" s="18" t="e">
        <f>(L25/$C$28)*($I$17/H13)*100</f>
        <v>#DIV/0!</v>
      </c>
      <c r="M36" s="18" t="e">
        <f>(M25/$C$28)*($I$17/H13)*100</f>
        <v>#DIV/0!</v>
      </c>
      <c r="N36" s="18" t="e">
        <f>(N25/$C$28)*($I$17/H13)*100</f>
        <v>#DIV/0!</v>
      </c>
      <c r="O36" s="18" t="e">
        <f>(O25/$C$28)*($I$17/H13)*100</f>
        <v>#DIV/0!</v>
      </c>
      <c r="P36" s="1"/>
      <c r="Q36" s="1"/>
      <c r="S36" s="3"/>
      <c r="T36" s="19"/>
      <c r="U36" s="1"/>
      <c r="V36" s="1"/>
      <c r="W36" s="1"/>
      <c r="X36" s="3"/>
      <c r="Y36" s="1"/>
      <c r="Z36" s="1"/>
      <c r="AA36" s="1"/>
      <c r="AB36" s="1"/>
      <c r="AC36" s="1"/>
      <c r="AD36" s="1"/>
      <c r="AE36" s="1"/>
    </row>
    <row r="37" spans="1:31" x14ac:dyDescent="0.25">
      <c r="A37" s="1"/>
      <c r="B37" s="1"/>
      <c r="C37" s="3" t="s">
        <v>28</v>
      </c>
      <c r="D37" s="17" t="e">
        <f>AVERAGE(D34:D36)</f>
        <v>#DIV/0!</v>
      </c>
      <c r="E37" s="18" t="e">
        <f>AVERAGE(E34:E36)</f>
        <v>#DIV/0!</v>
      </c>
      <c r="F37" s="18" t="e">
        <f t="shared" ref="F37:O37" si="1">AVERAGE(F34:F36)</f>
        <v>#DIV/0!</v>
      </c>
      <c r="G37" s="18" t="e">
        <f t="shared" si="1"/>
        <v>#DIV/0!</v>
      </c>
      <c r="H37" s="18" t="e">
        <f t="shared" si="1"/>
        <v>#DIV/0!</v>
      </c>
      <c r="I37" s="18" t="e">
        <f>AVERAGE(I34:I36)</f>
        <v>#DIV/0!</v>
      </c>
      <c r="J37" s="18" t="e">
        <f>AVERAGE(J34:J36)</f>
        <v>#DIV/0!</v>
      </c>
      <c r="K37" s="18" t="e">
        <f t="shared" si="1"/>
        <v>#DIV/0!</v>
      </c>
      <c r="L37" s="18" t="e">
        <f>AVERAGE(L34:L36)</f>
        <v>#DIV/0!</v>
      </c>
      <c r="M37" s="18" t="e">
        <f>AVERAGE(M34:M36)</f>
        <v>#DIV/0!</v>
      </c>
      <c r="N37" s="18" t="e">
        <f t="shared" si="1"/>
        <v>#DIV/0!</v>
      </c>
      <c r="O37" s="18" t="e">
        <f t="shared" si="1"/>
        <v>#DIV/0!</v>
      </c>
      <c r="P37" s="1"/>
      <c r="Q37" s="1"/>
      <c r="R37" s="1"/>
      <c r="S37" s="14"/>
      <c r="T37" s="1"/>
      <c r="U37" s="1"/>
      <c r="V37" s="1"/>
      <c r="W37" s="1"/>
      <c r="X37" s="3"/>
      <c r="Y37" s="1"/>
      <c r="Z37" s="1"/>
      <c r="AA37" s="1"/>
      <c r="AB37" s="1"/>
      <c r="AC37" s="1"/>
      <c r="AD37" s="1"/>
      <c r="AE37" s="1"/>
    </row>
    <row r="38" spans="1:31" ht="15.75" thickBo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3"/>
      <c r="Y38" s="1"/>
      <c r="Z38" s="1"/>
      <c r="AA38" s="1"/>
      <c r="AB38" s="1"/>
      <c r="AC38" s="1"/>
      <c r="AD38" s="1"/>
      <c r="AE38" s="1"/>
    </row>
    <row r="39" spans="1:31" ht="15.75" thickBot="1" x14ac:dyDescent="0.3">
      <c r="A39" s="1"/>
      <c r="B39" s="1"/>
      <c r="C39" s="41" t="s">
        <v>37</v>
      </c>
      <c r="D39" s="21" t="e">
        <f>SUM(D37:O37)</f>
        <v>#DIV/0!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3"/>
      <c r="Y39" s="1"/>
      <c r="Z39" s="1"/>
      <c r="AA39" s="1"/>
      <c r="AB39" s="1"/>
      <c r="AC39" s="1"/>
      <c r="AD39" s="1"/>
      <c r="AE39" s="1"/>
    </row>
    <row r="40" spans="1:31" x14ac:dyDescent="0.25">
      <c r="A40" s="1"/>
      <c r="B40" s="1"/>
      <c r="C40" s="1"/>
      <c r="D40" s="1"/>
      <c r="E40" s="1"/>
      <c r="F40" s="1"/>
      <c r="G40" s="1"/>
      <c r="H40" s="1"/>
      <c r="I40" s="1"/>
      <c r="J40" s="3" t="s">
        <v>39</v>
      </c>
      <c r="K40" s="3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x14ac:dyDescent="0.25">
      <c r="D41" s="1"/>
      <c r="E41" s="1"/>
      <c r="F41" s="1"/>
      <c r="G41" s="1"/>
      <c r="H41" s="1"/>
      <c r="I41" s="1"/>
      <c r="J41" s="3"/>
      <c r="K41" s="19"/>
    </row>
    <row r="42" spans="1:31" x14ac:dyDescent="0.25">
      <c r="D42" s="3" t="s">
        <v>52</v>
      </c>
      <c r="E42" s="20">
        <f ca="1">TODAY()</f>
        <v>46236</v>
      </c>
      <c r="F42" s="1"/>
      <c r="G42" s="1"/>
      <c r="H42" s="1"/>
      <c r="I42" s="1"/>
      <c r="J42" s="3" t="s">
        <v>36</v>
      </c>
      <c r="K42" s="33"/>
    </row>
    <row r="43" spans="1:31" x14ac:dyDescent="0.25">
      <c r="D43" s="3"/>
      <c r="E43" s="19"/>
      <c r="F43" s="1"/>
      <c r="G43" s="1"/>
      <c r="H43" s="1"/>
      <c r="I43" s="1"/>
    </row>
    <row r="44" spans="1:31" x14ac:dyDescent="0.25">
      <c r="D44" s="1"/>
      <c r="E44" s="19"/>
      <c r="F44" s="1"/>
      <c r="G44" s="1"/>
      <c r="H44" s="1"/>
      <c r="I44" s="1"/>
      <c r="J44" s="3"/>
    </row>
    <row r="45" spans="1:31" x14ac:dyDescent="0.25">
      <c r="F45" s="1"/>
      <c r="G45" s="1"/>
      <c r="H45" s="1"/>
      <c r="I45" s="1"/>
      <c r="J45" s="3"/>
      <c r="K45" s="1"/>
    </row>
    <row r="46" spans="1:31" x14ac:dyDescent="0.25">
      <c r="D46" s="3"/>
      <c r="E46" s="19"/>
      <c r="F46" s="1"/>
      <c r="G46" s="1"/>
      <c r="H46" s="1"/>
      <c r="I46" s="1"/>
      <c r="J46" s="3"/>
      <c r="K46" s="1"/>
    </row>
    <row r="47" spans="1:31" x14ac:dyDescent="0.25">
      <c r="D47" s="3"/>
      <c r="E47" s="19"/>
      <c r="F47" s="1"/>
      <c r="G47" s="1"/>
      <c r="H47" s="1"/>
      <c r="I47" s="1"/>
      <c r="J47" s="3"/>
      <c r="K47" s="1"/>
    </row>
    <row r="48" spans="1:31" x14ac:dyDescent="0.25">
      <c r="D48" s="1"/>
      <c r="E48" s="14"/>
      <c r="F48" s="1"/>
      <c r="G48" s="1"/>
      <c r="H48" s="1"/>
      <c r="I48" s="1"/>
      <c r="J48" s="3"/>
      <c r="K48" s="1"/>
    </row>
  </sheetData>
  <sheetProtection sheet="1" objects="1" scenarios="1" selectLockedCells="1"/>
  <mergeCells count="5">
    <mergeCell ref="V9:Z9"/>
    <mergeCell ref="K20:O20"/>
    <mergeCell ref="D20:J20"/>
    <mergeCell ref="D32:J32"/>
    <mergeCell ref="K32:O32"/>
  </mergeCells>
  <phoneticPr fontId="1" type="noConversion"/>
  <conditionalFormatting sqref="D39">
    <cfRule type="cellIs" dxfId="19" priority="10" operator="greaterThan">
      <formula>1</formula>
    </cfRule>
    <cfRule type="cellIs" dxfId="18" priority="11" operator="lessThan">
      <formula>1</formula>
    </cfRule>
  </conditionalFormatting>
  <conditionalFormatting sqref="D34:J37">
    <cfRule type="cellIs" dxfId="17" priority="1" operator="lessThan">
      <formula>0.5</formula>
    </cfRule>
    <cfRule type="cellIs" dxfId="16" priority="2" operator="greaterThan">
      <formula>0.5</formula>
    </cfRule>
  </conditionalFormatting>
  <conditionalFormatting sqref="K34:O37">
    <cfRule type="cellIs" dxfId="15" priority="3" operator="lessThan">
      <formula>1</formula>
    </cfRule>
    <cfRule type="cellIs" dxfId="14" priority="4" operator="greaterThan">
      <formula>1</formula>
    </cfRule>
  </conditionalFormatting>
  <pageMargins left="0.7" right="0.7" top="0.78740157499999996" bottom="0.78740157499999996" header="0.3" footer="0.3"/>
  <pageSetup paperSize="9" scale="60" orientation="landscape" r:id="rId1"/>
  <headerFooter alignWithMargins="0">
    <oddFooter>&amp;C&amp;Z&amp;F
&amp;RSeite &amp;P von &amp;N</oddFooter>
  </headerFooter>
  <ignoredErrors>
    <ignoredError sqref="D28 F28:I28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0B371-BF7D-47C4-9391-3F2C9C37BFD7}">
  <dimension ref="B1:G38"/>
  <sheetViews>
    <sheetView zoomScaleNormal="100" workbookViewId="0">
      <selection activeCell="G32" sqref="G32"/>
    </sheetView>
  </sheetViews>
  <sheetFormatPr baseColWidth="10" defaultRowHeight="15" x14ac:dyDescent="0.25"/>
  <cols>
    <col min="3" max="3" width="15.140625" customWidth="1"/>
    <col min="4" max="4" width="13.28515625" customWidth="1"/>
    <col min="5" max="5" width="17" customWidth="1"/>
    <col min="6" max="6" width="15.85546875" customWidth="1"/>
    <col min="7" max="7" width="14" customWidth="1"/>
  </cols>
  <sheetData>
    <row r="1" spans="2:7" x14ac:dyDescent="0.25">
      <c r="B1" s="1"/>
      <c r="C1" s="1"/>
      <c r="D1" s="1"/>
      <c r="E1" s="2" t="s">
        <v>63</v>
      </c>
      <c r="F1" s="1"/>
      <c r="G1" s="1"/>
    </row>
    <row r="2" spans="2:7" x14ac:dyDescent="0.25">
      <c r="B2" s="1"/>
      <c r="C2" s="1"/>
      <c r="D2" s="1"/>
      <c r="E2" s="1"/>
      <c r="F2" s="1"/>
      <c r="G2" s="22" t="s">
        <v>10</v>
      </c>
    </row>
    <row r="3" spans="2:7" x14ac:dyDescent="0.25">
      <c r="B3" s="1"/>
      <c r="C3" s="3" t="s">
        <v>60</v>
      </c>
      <c r="D3" s="35"/>
      <c r="E3" s="1"/>
      <c r="F3" s="3" t="s">
        <v>6</v>
      </c>
      <c r="G3" s="36"/>
    </row>
    <row r="4" spans="2:7" x14ac:dyDescent="0.25">
      <c r="B4" s="1"/>
      <c r="C4" s="1"/>
      <c r="D4" s="19"/>
      <c r="E4" s="1"/>
      <c r="F4" s="1"/>
      <c r="G4" s="1"/>
    </row>
    <row r="5" spans="2:7" x14ac:dyDescent="0.25">
      <c r="B5" s="1"/>
      <c r="C5" s="3" t="s">
        <v>59</v>
      </c>
      <c r="D5" s="35"/>
      <c r="E5" s="1"/>
      <c r="F5" s="3" t="s">
        <v>58</v>
      </c>
      <c r="G5" s="36"/>
    </row>
    <row r="6" spans="2:7" x14ac:dyDescent="0.25">
      <c r="B6" s="1"/>
      <c r="C6" s="1"/>
      <c r="D6" s="1"/>
      <c r="E6" s="1"/>
      <c r="F6" s="1"/>
      <c r="G6" s="1"/>
    </row>
    <row r="7" spans="2:7" x14ac:dyDescent="0.25">
      <c r="B7" s="1"/>
      <c r="C7" s="1"/>
      <c r="D7" s="1"/>
      <c r="E7" s="1"/>
      <c r="F7" s="1"/>
      <c r="G7" s="1"/>
    </row>
    <row r="8" spans="2:7" ht="16.5" x14ac:dyDescent="0.3">
      <c r="B8" s="1"/>
      <c r="C8" s="1"/>
      <c r="D8" s="4" t="s">
        <v>57</v>
      </c>
      <c r="E8" s="4" t="s">
        <v>57</v>
      </c>
      <c r="F8" s="4" t="s">
        <v>42</v>
      </c>
      <c r="G8" s="4" t="s">
        <v>43</v>
      </c>
    </row>
    <row r="9" spans="2:7" x14ac:dyDescent="0.25">
      <c r="B9" s="1"/>
      <c r="C9" s="1"/>
      <c r="D9" s="5" t="s">
        <v>26</v>
      </c>
      <c r="E9" s="5" t="s">
        <v>56</v>
      </c>
      <c r="F9" s="5" t="s">
        <v>31</v>
      </c>
      <c r="G9" s="5" t="s">
        <v>31</v>
      </c>
    </row>
    <row r="10" spans="2:7" x14ac:dyDescent="0.25">
      <c r="B10" s="1"/>
      <c r="C10" s="3" t="s">
        <v>0</v>
      </c>
      <c r="D10" s="35"/>
      <c r="E10" s="13">
        <f>((100-$G$3)*D10)/100</f>
        <v>0</v>
      </c>
      <c r="F10" s="40"/>
      <c r="G10" s="8" t="s">
        <v>3</v>
      </c>
    </row>
    <row r="11" spans="2:7" x14ac:dyDescent="0.25">
      <c r="B11" s="1"/>
      <c r="C11" s="3" t="s">
        <v>1</v>
      </c>
      <c r="D11" s="35"/>
      <c r="E11" s="13">
        <f>((100-$G$3)*D11)/100</f>
        <v>0</v>
      </c>
      <c r="F11" s="40"/>
      <c r="G11" s="8" t="s">
        <v>3</v>
      </c>
    </row>
    <row r="12" spans="2:7" x14ac:dyDescent="0.25">
      <c r="B12" s="1"/>
      <c r="C12" s="3" t="s">
        <v>5</v>
      </c>
      <c r="D12" s="35"/>
      <c r="E12" s="13">
        <f>((100-$G$3)*D12)/100</f>
        <v>0</v>
      </c>
      <c r="F12" s="40"/>
      <c r="G12" s="8" t="s">
        <v>3</v>
      </c>
    </row>
    <row r="13" spans="2:7" x14ac:dyDescent="0.25">
      <c r="B13" s="1"/>
      <c r="C13" s="3" t="s">
        <v>2</v>
      </c>
      <c r="D13" s="35"/>
      <c r="E13" s="13">
        <f>D13*(G5/100)</f>
        <v>0</v>
      </c>
      <c r="F13" s="8" t="s">
        <v>3</v>
      </c>
      <c r="G13" s="7" t="e">
        <f>C23</f>
        <v>#DIV/0!</v>
      </c>
    </row>
    <row r="14" spans="2:7" x14ac:dyDescent="0.25">
      <c r="B14" s="1"/>
      <c r="C14" s="3"/>
      <c r="D14" s="8"/>
      <c r="E14" s="8"/>
      <c r="F14" s="8"/>
      <c r="G14" s="8"/>
    </row>
    <row r="15" spans="2:7" x14ac:dyDescent="0.25">
      <c r="B15" s="1"/>
      <c r="C15" s="1"/>
      <c r="D15" s="1"/>
      <c r="E15" s="1"/>
      <c r="F15" s="1"/>
      <c r="G15" s="1"/>
    </row>
    <row r="16" spans="2:7" ht="16.5" x14ac:dyDescent="0.3">
      <c r="B16" s="1"/>
      <c r="C16" s="4" t="s">
        <v>4</v>
      </c>
      <c r="D16" s="1"/>
      <c r="E16" s="4" t="s">
        <v>44</v>
      </c>
      <c r="F16" s="4" t="s">
        <v>45</v>
      </c>
      <c r="G16" s="4" t="s">
        <v>33</v>
      </c>
    </row>
    <row r="17" spans="2:7" x14ac:dyDescent="0.25">
      <c r="B17" s="1">
        <v>1</v>
      </c>
      <c r="C17" s="40"/>
      <c r="D17" s="1"/>
      <c r="E17" s="5" t="s">
        <v>77</v>
      </c>
      <c r="F17" s="5" t="s">
        <v>77</v>
      </c>
      <c r="G17" s="5" t="s">
        <v>10</v>
      </c>
    </row>
    <row r="18" spans="2:7" x14ac:dyDescent="0.25">
      <c r="B18" s="1">
        <v>2</v>
      </c>
      <c r="C18" s="40"/>
      <c r="D18" s="1"/>
      <c r="E18" s="13">
        <f>(E10/(50*10))</f>
        <v>0</v>
      </c>
      <c r="F18" s="8" t="s">
        <v>3</v>
      </c>
      <c r="G18" s="24" t="e">
        <f>(F10/$G$13)*($F$21/E18)*100</f>
        <v>#DIV/0!</v>
      </c>
    </row>
    <row r="19" spans="2:7" x14ac:dyDescent="0.25">
      <c r="B19" s="1">
        <v>3</v>
      </c>
      <c r="C19" s="40"/>
      <c r="D19" s="1"/>
      <c r="E19" s="13">
        <f>(E11/(50*10))</f>
        <v>0</v>
      </c>
      <c r="F19" s="8" t="s">
        <v>3</v>
      </c>
      <c r="G19" s="24" t="e">
        <f>(F11/$G$13)*($F$21/E19)*100</f>
        <v>#DIV/0!</v>
      </c>
    </row>
    <row r="20" spans="2:7" x14ac:dyDescent="0.25">
      <c r="B20" s="1">
        <v>4</v>
      </c>
      <c r="C20" s="40"/>
      <c r="D20" s="1"/>
      <c r="E20" s="13">
        <f>(E12/(50*10))</f>
        <v>0</v>
      </c>
      <c r="F20" s="8" t="s">
        <v>3</v>
      </c>
      <c r="G20" s="24" t="e">
        <f>(F12/$G$13)*($F$21/E20)*100</f>
        <v>#DIV/0!</v>
      </c>
    </row>
    <row r="21" spans="2:7" x14ac:dyDescent="0.25">
      <c r="B21" s="1">
        <v>5</v>
      </c>
      <c r="C21" s="40"/>
      <c r="D21" s="1"/>
      <c r="E21" s="8" t="s">
        <v>3</v>
      </c>
      <c r="F21" s="13">
        <f>(E13/(50*10))</f>
        <v>0</v>
      </c>
      <c r="G21" s="8" t="s">
        <v>3</v>
      </c>
    </row>
    <row r="22" spans="2:7" ht="15.75" thickBot="1" x14ac:dyDescent="0.3">
      <c r="B22" s="1">
        <v>6</v>
      </c>
      <c r="C22" s="40"/>
      <c r="D22" s="1"/>
      <c r="E22" s="8"/>
      <c r="F22" s="1"/>
      <c r="G22" s="1"/>
    </row>
    <row r="23" spans="2:7" ht="15.75" thickBot="1" x14ac:dyDescent="0.3">
      <c r="B23" s="3" t="s">
        <v>54</v>
      </c>
      <c r="C23" s="23" t="e">
        <f>AVERAGE(C17:C22)</f>
        <v>#DIV/0!</v>
      </c>
      <c r="D23" s="1"/>
      <c r="E23" s="1"/>
      <c r="F23" s="3" t="s">
        <v>54</v>
      </c>
      <c r="G23" s="25" t="e">
        <f>AVERAGE(G18:G20)</f>
        <v>#DIV/0!</v>
      </c>
    </row>
    <row r="24" spans="2:7" x14ac:dyDescent="0.25">
      <c r="B24" s="3" t="s">
        <v>53</v>
      </c>
      <c r="C24" s="23" t="e">
        <f>_xlfn.STDEV.S(C17:C22)</f>
        <v>#DIV/0!</v>
      </c>
      <c r="D24" s="1"/>
      <c r="E24" s="1"/>
      <c r="F24" s="3" t="s">
        <v>53</v>
      </c>
      <c r="G24" s="26" t="e">
        <f>_xlfn.STDEV.S(G18:G20)</f>
        <v>#DIV/0!</v>
      </c>
    </row>
    <row r="25" spans="2:7" x14ac:dyDescent="0.25">
      <c r="B25" s="3" t="s">
        <v>55</v>
      </c>
      <c r="C25" s="24" t="e">
        <f>(C24/C23)*100</f>
        <v>#DIV/0!</v>
      </c>
      <c r="D25" s="1"/>
      <c r="E25" s="1"/>
      <c r="F25" s="3" t="s">
        <v>55</v>
      </c>
      <c r="G25" s="26" t="e">
        <f>G24*100/G23</f>
        <v>#DIV/0!</v>
      </c>
    </row>
    <row r="26" spans="2:7" x14ac:dyDescent="0.25">
      <c r="B26" s="1"/>
      <c r="C26" s="1"/>
      <c r="D26" s="1"/>
      <c r="E26" s="1"/>
      <c r="F26" s="1"/>
      <c r="G26" s="1"/>
    </row>
    <row r="27" spans="2:7" x14ac:dyDescent="0.25">
      <c r="B27" s="1"/>
      <c r="C27" s="1"/>
      <c r="D27" s="1"/>
      <c r="E27" s="1"/>
      <c r="F27" s="1"/>
      <c r="G27" s="1"/>
    </row>
    <row r="28" spans="2:7" x14ac:dyDescent="0.25">
      <c r="B28" s="1"/>
      <c r="C28" s="1"/>
      <c r="D28" s="1"/>
      <c r="E28" s="1"/>
      <c r="F28" s="1"/>
      <c r="G28" s="1"/>
    </row>
    <row r="29" spans="2:7" x14ac:dyDescent="0.25">
      <c r="B29" s="1"/>
      <c r="C29" s="1"/>
      <c r="D29" s="1"/>
      <c r="E29" s="1"/>
      <c r="F29" s="1"/>
      <c r="G29" s="1"/>
    </row>
    <row r="30" spans="2:7" x14ac:dyDescent="0.25">
      <c r="B30" s="1"/>
      <c r="C30" s="3"/>
      <c r="D30" s="19"/>
      <c r="E30" s="1"/>
      <c r="F30" s="3" t="s">
        <v>38</v>
      </c>
      <c r="G30" s="32"/>
    </row>
    <row r="31" spans="2:7" x14ac:dyDescent="0.25">
      <c r="B31" s="1"/>
      <c r="C31" s="1"/>
      <c r="D31" s="19"/>
      <c r="E31" s="1"/>
      <c r="F31" s="14"/>
      <c r="G31" s="19"/>
    </row>
    <row r="32" spans="2:7" x14ac:dyDescent="0.25">
      <c r="B32" s="1"/>
      <c r="C32" s="3" t="s">
        <v>52</v>
      </c>
      <c r="D32" s="20">
        <f ca="1">TODAY()</f>
        <v>46236</v>
      </c>
      <c r="E32" s="1"/>
      <c r="F32" s="3" t="s">
        <v>36</v>
      </c>
      <c r="G32" s="33"/>
    </row>
    <row r="33" spans="2:7" x14ac:dyDescent="0.25">
      <c r="B33" s="1"/>
      <c r="C33" s="3"/>
      <c r="D33" s="19"/>
      <c r="E33" s="1"/>
      <c r="F33" s="1"/>
      <c r="G33" s="1"/>
    </row>
    <row r="34" spans="2:7" x14ac:dyDescent="0.25">
      <c r="B34" s="1"/>
      <c r="C34" s="3"/>
      <c r="D34" s="19"/>
      <c r="E34" s="1"/>
      <c r="F34" s="3"/>
      <c r="G34" s="1"/>
    </row>
    <row r="35" spans="2:7" x14ac:dyDescent="0.25">
      <c r="B35" s="1"/>
      <c r="C35" s="1"/>
      <c r="D35" s="1"/>
      <c r="E35" s="1"/>
      <c r="F35" s="1"/>
      <c r="G35" s="19"/>
    </row>
    <row r="36" spans="2:7" x14ac:dyDescent="0.25">
      <c r="B36" s="1"/>
      <c r="C36" s="1"/>
      <c r="D36" s="1"/>
      <c r="E36" s="1"/>
      <c r="F36" s="3"/>
      <c r="G36" s="19"/>
    </row>
    <row r="37" spans="2:7" x14ac:dyDescent="0.25">
      <c r="F37" s="14"/>
      <c r="G37" s="19"/>
    </row>
    <row r="38" spans="2:7" x14ac:dyDescent="0.25">
      <c r="F38" s="3"/>
      <c r="G38" s="19"/>
    </row>
  </sheetData>
  <sheetProtection sheet="1" objects="1" scenarios="1" selectLockedCells="1"/>
  <conditionalFormatting sqref="G18:G20 G23">
    <cfRule type="cellIs" dxfId="13" priority="1" operator="greaterThan">
      <formula>102</formula>
    </cfRule>
    <cfRule type="cellIs" dxfId="12" priority="2" operator="lessThan">
      <formula>97.5</formula>
    </cfRule>
  </conditionalFormatting>
  <conditionalFormatting sqref="G18:G20">
    <cfRule type="cellIs" dxfId="11" priority="4" operator="between">
      <formula>97.5</formula>
      <formula>102</formula>
    </cfRule>
  </conditionalFormatting>
  <conditionalFormatting sqref="G23">
    <cfRule type="cellIs" dxfId="10" priority="3" operator="between">
      <formula>97.5</formula>
      <formula>102</formula>
    </cfRule>
  </conditionalFormatting>
  <pageMargins left="0.7" right="0.7" top="0.78740157499999996" bottom="0.78740157499999996" header="0.3" footer="0.3"/>
  <pageSetup paperSize="9" scale="89" orientation="portrait" r:id="rId1"/>
  <headerFooter>
    <oddFooter>&amp;C&amp;Z&amp;F
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23905-3222-4FA9-A816-FB267F96BE6D}">
  <dimension ref="B2:Z48"/>
  <sheetViews>
    <sheetView topLeftCell="A4" zoomScaleNormal="100" workbookViewId="0">
      <selection activeCell="K40" sqref="K40"/>
    </sheetView>
  </sheetViews>
  <sheetFormatPr baseColWidth="10" defaultRowHeight="14.25" x14ac:dyDescent="0.2"/>
  <cols>
    <col min="1" max="1" width="11.42578125" style="1"/>
    <col min="2" max="2" width="17.85546875" style="1" customWidth="1"/>
    <col min="3" max="3" width="14.140625" style="1" customWidth="1"/>
    <col min="4" max="4" width="19.140625" style="1" customWidth="1"/>
    <col min="5" max="5" width="18.28515625" style="1" customWidth="1"/>
    <col min="6" max="6" width="13.42578125" style="1" customWidth="1"/>
    <col min="7" max="7" width="13.28515625" style="1" customWidth="1"/>
    <col min="8" max="8" width="14.85546875" style="1" customWidth="1"/>
    <col min="9" max="9" width="15" style="1" customWidth="1"/>
    <col min="10" max="10" width="19.7109375" style="1" customWidth="1"/>
    <col min="11" max="11" width="13.42578125" style="1" customWidth="1"/>
    <col min="12" max="12" width="16" style="1" customWidth="1"/>
    <col min="13" max="15" width="11.42578125" style="1"/>
    <col min="16" max="16" width="3.7109375" style="1" customWidth="1"/>
    <col min="17" max="17" width="3.42578125" style="1" customWidth="1"/>
    <col min="18" max="18" width="24.28515625" style="1" customWidth="1"/>
    <col min="19" max="19" width="21.7109375" style="1" customWidth="1"/>
    <col min="20" max="20" width="22.42578125" style="1" customWidth="1"/>
    <col min="21" max="21" width="23.28515625" style="1" customWidth="1"/>
    <col min="22" max="22" width="12.85546875" style="1" customWidth="1"/>
    <col min="23" max="23" width="13" style="1" customWidth="1"/>
    <col min="24" max="24" width="15.42578125" style="1" customWidth="1"/>
    <col min="25" max="25" width="14.140625" style="1" customWidth="1"/>
    <col min="26" max="26" width="13.28515625" style="1" customWidth="1"/>
    <col min="27" max="16384" width="11.42578125" style="1"/>
  </cols>
  <sheetData>
    <row r="2" spans="3:26" ht="15" x14ac:dyDescent="0.25">
      <c r="F2" s="2" t="s">
        <v>66</v>
      </c>
    </row>
    <row r="3" spans="3:26" ht="15" x14ac:dyDescent="0.25">
      <c r="V3" s="2"/>
    </row>
    <row r="4" spans="3:26" ht="15" x14ac:dyDescent="0.25">
      <c r="E4" s="3" t="s">
        <v>60</v>
      </c>
      <c r="F4" s="35"/>
    </row>
    <row r="5" spans="3:26" ht="15" x14ac:dyDescent="0.25">
      <c r="F5" s="19"/>
      <c r="T5" s="3"/>
      <c r="U5" s="19"/>
    </row>
    <row r="6" spans="3:26" ht="15" x14ac:dyDescent="0.25">
      <c r="E6" s="3" t="s">
        <v>59</v>
      </c>
      <c r="F6" s="35"/>
    </row>
    <row r="7" spans="3:26" ht="15" x14ac:dyDescent="0.25">
      <c r="D7" s="4" t="s">
        <v>10</v>
      </c>
      <c r="T7" s="3"/>
      <c r="U7" s="19"/>
    </row>
    <row r="8" spans="3:26" ht="15" x14ac:dyDescent="0.25">
      <c r="C8" s="3" t="s">
        <v>6</v>
      </c>
      <c r="D8" s="36"/>
    </row>
    <row r="9" spans="3:26" ht="15" x14ac:dyDescent="0.25">
      <c r="D9" s="4" t="s">
        <v>57</v>
      </c>
      <c r="E9" s="4" t="s">
        <v>57</v>
      </c>
      <c r="S9" s="22"/>
      <c r="V9" s="50"/>
      <c r="W9" s="50"/>
      <c r="X9" s="50"/>
      <c r="Y9" s="50"/>
      <c r="Z9" s="50"/>
    </row>
    <row r="10" spans="3:26" ht="16.5" x14ac:dyDescent="0.3">
      <c r="D10" s="5" t="s">
        <v>26</v>
      </c>
      <c r="E10" s="5" t="s">
        <v>56</v>
      </c>
      <c r="F10" s="4"/>
      <c r="G10" s="4"/>
      <c r="H10" s="4" t="s">
        <v>75</v>
      </c>
      <c r="I10" s="4"/>
      <c r="K10" s="46" t="s">
        <v>62</v>
      </c>
      <c r="L10" s="46" t="s">
        <v>27</v>
      </c>
      <c r="V10" s="4"/>
      <c r="W10" s="4"/>
      <c r="X10" s="4"/>
      <c r="Y10" s="4"/>
      <c r="Z10" s="4"/>
    </row>
    <row r="11" spans="3:26" ht="15" x14ac:dyDescent="0.25">
      <c r="C11" s="3" t="s">
        <v>0</v>
      </c>
      <c r="D11" s="34"/>
      <c r="E11" s="6">
        <f>(((100-$D$8)*D11)/100)*($L$12/100)</f>
        <v>0</v>
      </c>
      <c r="F11" s="7"/>
      <c r="G11" s="8"/>
      <c r="H11" s="24">
        <f>(E11/50)</f>
        <v>0</v>
      </c>
      <c r="I11" s="8"/>
      <c r="K11" s="3" t="s">
        <v>67</v>
      </c>
      <c r="L11" s="44"/>
      <c r="S11" s="4"/>
      <c r="U11" s="3"/>
      <c r="V11" s="23"/>
      <c r="W11" s="23"/>
      <c r="X11" s="23"/>
      <c r="Y11" s="23"/>
      <c r="Z11" s="23"/>
    </row>
    <row r="12" spans="3:26" ht="15" x14ac:dyDescent="0.25">
      <c r="C12" s="3" t="s">
        <v>1</v>
      </c>
      <c r="D12" s="35"/>
      <c r="E12" s="11">
        <f>(((100-$D$8)*D12)/100)*($L$12/100)</f>
        <v>0</v>
      </c>
      <c r="F12" s="7"/>
      <c r="G12" s="8"/>
      <c r="H12" s="24">
        <f t="shared" ref="H12:H13" si="0">(E12/50)</f>
        <v>0</v>
      </c>
      <c r="I12" s="8"/>
      <c r="K12" s="3" t="s">
        <v>30</v>
      </c>
      <c r="L12" s="44"/>
      <c r="R12" s="3"/>
      <c r="S12" s="28"/>
      <c r="U12" s="3"/>
      <c r="V12" s="23"/>
      <c r="W12" s="23"/>
      <c r="X12" s="23"/>
      <c r="Y12" s="23"/>
      <c r="Z12" s="23"/>
    </row>
    <row r="13" spans="3:26" ht="15" x14ac:dyDescent="0.25">
      <c r="C13" s="3" t="s">
        <v>5</v>
      </c>
      <c r="D13" s="35"/>
      <c r="E13" s="11">
        <f>(((100-$D$8)*D13)/100)*($L$12/100)</f>
        <v>0</v>
      </c>
      <c r="F13" s="7"/>
      <c r="H13" s="24">
        <f t="shared" si="0"/>
        <v>0</v>
      </c>
      <c r="I13" s="8"/>
      <c r="K13" s="3"/>
      <c r="L13" s="47"/>
      <c r="R13" s="3"/>
      <c r="S13" s="28"/>
      <c r="U13" s="3"/>
      <c r="V13" s="23"/>
      <c r="W13" s="23"/>
      <c r="X13" s="23"/>
      <c r="Y13" s="23"/>
      <c r="Z13" s="23"/>
    </row>
    <row r="14" spans="3:26" ht="15" x14ac:dyDescent="0.25">
      <c r="I14" s="24"/>
      <c r="R14" s="3"/>
      <c r="S14" s="28"/>
      <c r="U14" s="3"/>
      <c r="V14" s="23"/>
      <c r="W14" s="23"/>
      <c r="X14" s="23"/>
      <c r="Y14" s="23"/>
      <c r="Z14" s="23"/>
    </row>
    <row r="15" spans="3:26" ht="15" x14ac:dyDescent="0.25">
      <c r="C15" s="3"/>
      <c r="D15" s="4" t="s">
        <v>76</v>
      </c>
      <c r="E15" s="8"/>
      <c r="F15" s="8"/>
      <c r="H15" s="8"/>
      <c r="I15" s="24"/>
      <c r="R15" s="3"/>
      <c r="S15" s="28"/>
      <c r="U15" s="3"/>
      <c r="V15" s="23"/>
      <c r="W15" s="23"/>
      <c r="X15" s="23"/>
      <c r="Y15" s="23"/>
      <c r="Z15" s="23"/>
    </row>
    <row r="16" spans="3:26" ht="15" x14ac:dyDescent="0.25">
      <c r="C16" s="3" t="s">
        <v>70</v>
      </c>
      <c r="D16" s="35" t="s">
        <v>0</v>
      </c>
      <c r="E16" s="28">
        <f>_xlfn.XLOOKUP(D16,C11:C13,E11:E13)</f>
        <v>0</v>
      </c>
      <c r="H16" s="8">
        <f>E16/(50*100*10)</f>
        <v>0</v>
      </c>
      <c r="I16" s="24"/>
      <c r="M16" s="7"/>
      <c r="R16" s="3"/>
      <c r="S16" s="28"/>
      <c r="U16" s="3"/>
      <c r="V16" s="23"/>
      <c r="W16" s="23"/>
      <c r="X16" s="23"/>
      <c r="Y16" s="23"/>
      <c r="Z16" s="23"/>
    </row>
    <row r="17" spans="2:26" ht="15" x14ac:dyDescent="0.25">
      <c r="C17" s="3"/>
      <c r="D17" s="8"/>
      <c r="E17" s="8"/>
      <c r="H17" s="8"/>
      <c r="I17" s="24"/>
      <c r="L17" s="14"/>
      <c r="R17" s="3"/>
      <c r="S17" s="28"/>
      <c r="U17" s="3"/>
      <c r="V17" s="23"/>
      <c r="W17" s="23"/>
      <c r="X17" s="23"/>
      <c r="Y17" s="23"/>
      <c r="Z17" s="23"/>
    </row>
    <row r="18" spans="2:26" ht="15" x14ac:dyDescent="0.25">
      <c r="R18" s="3"/>
      <c r="S18" s="28"/>
      <c r="U18" s="3"/>
      <c r="V18" s="23"/>
      <c r="W18" s="23"/>
      <c r="X18" s="23"/>
      <c r="Y18" s="23"/>
      <c r="Z18" s="23"/>
    </row>
    <row r="19" spans="2:26" x14ac:dyDescent="0.2">
      <c r="S19" s="27"/>
      <c r="V19" s="23"/>
      <c r="W19" s="23"/>
      <c r="X19" s="23"/>
      <c r="Y19" s="23"/>
      <c r="Z19" s="23"/>
    </row>
    <row r="20" spans="2:26" ht="15" x14ac:dyDescent="0.25">
      <c r="B20" s="2" t="s">
        <v>51</v>
      </c>
      <c r="D20" s="52" t="s">
        <v>24</v>
      </c>
      <c r="E20" s="52"/>
      <c r="F20" s="52"/>
      <c r="G20" s="52"/>
      <c r="H20" s="51" t="s">
        <v>23</v>
      </c>
      <c r="I20" s="51"/>
      <c r="J20" s="51"/>
      <c r="K20" s="51"/>
      <c r="L20" s="51"/>
      <c r="M20" s="48"/>
      <c r="N20" s="48"/>
      <c r="O20" s="48"/>
      <c r="R20" s="3"/>
      <c r="S20" s="28"/>
      <c r="U20" s="3"/>
      <c r="V20" s="23"/>
      <c r="W20" s="23"/>
      <c r="X20" s="23"/>
      <c r="Y20" s="23"/>
      <c r="Z20" s="23"/>
    </row>
    <row r="21" spans="2:26" ht="15" x14ac:dyDescent="0.25">
      <c r="C21" s="46" t="s">
        <v>11</v>
      </c>
      <c r="D21" s="46" t="s">
        <v>71</v>
      </c>
      <c r="E21" s="46" t="s">
        <v>72</v>
      </c>
      <c r="F21" s="46" t="s">
        <v>73</v>
      </c>
      <c r="G21" s="46" t="s">
        <v>74</v>
      </c>
      <c r="H21" s="46" t="s">
        <v>18</v>
      </c>
      <c r="I21" s="46" t="s">
        <v>19</v>
      </c>
      <c r="J21" s="46" t="s">
        <v>20</v>
      </c>
      <c r="K21" s="46" t="s">
        <v>21</v>
      </c>
      <c r="L21" s="46" t="s">
        <v>22</v>
      </c>
      <c r="R21" s="3"/>
      <c r="S21" s="28"/>
      <c r="U21" s="3"/>
      <c r="V21" s="23"/>
      <c r="W21" s="23"/>
      <c r="X21" s="23"/>
      <c r="Y21" s="23"/>
      <c r="Z21" s="23"/>
    </row>
    <row r="22" spans="2:26" ht="15" x14ac:dyDescent="0.25">
      <c r="B22" s="3" t="s">
        <v>35</v>
      </c>
      <c r="C22" s="31"/>
      <c r="D22" s="35"/>
      <c r="E22" s="35"/>
      <c r="F22" s="35"/>
      <c r="G22" s="35"/>
      <c r="H22" s="31"/>
      <c r="I22" s="31"/>
      <c r="J22" s="31"/>
      <c r="K22" s="31"/>
      <c r="L22" s="31"/>
      <c r="M22" s="8"/>
      <c r="N22" s="8"/>
      <c r="O22" s="8"/>
      <c r="R22" s="3"/>
      <c r="S22" s="28"/>
      <c r="U22" s="3"/>
      <c r="V22" s="23"/>
      <c r="W22" s="23"/>
      <c r="X22" s="23"/>
      <c r="Y22" s="23"/>
      <c r="Z22" s="23"/>
    </row>
    <row r="23" spans="2:26" ht="15" x14ac:dyDescent="0.25">
      <c r="B23" s="3" t="s">
        <v>0</v>
      </c>
      <c r="C23" s="23" t="s">
        <v>3</v>
      </c>
      <c r="D23" s="42"/>
      <c r="E23" s="42"/>
      <c r="F23" s="42"/>
      <c r="G23" s="42"/>
      <c r="H23" s="42"/>
      <c r="I23" s="42"/>
      <c r="J23" s="42"/>
      <c r="K23" s="42"/>
      <c r="L23" s="42"/>
      <c r="M23" s="23"/>
      <c r="N23" s="23"/>
      <c r="O23" s="23"/>
      <c r="R23" s="3"/>
      <c r="S23" s="28"/>
      <c r="U23" s="3"/>
      <c r="V23" s="23"/>
      <c r="W23" s="23"/>
      <c r="X23" s="23"/>
      <c r="Y23" s="23"/>
      <c r="Z23" s="23"/>
    </row>
    <row r="24" spans="2:26" ht="15" x14ac:dyDescent="0.25">
      <c r="B24" s="3" t="s">
        <v>1</v>
      </c>
      <c r="C24" s="23" t="s">
        <v>3</v>
      </c>
      <c r="D24" s="43"/>
      <c r="E24" s="43"/>
      <c r="F24" s="43"/>
      <c r="G24" s="43"/>
      <c r="H24" s="43"/>
      <c r="I24" s="43"/>
      <c r="J24" s="43"/>
      <c r="K24" s="43"/>
      <c r="L24" s="43"/>
      <c r="M24" s="23"/>
      <c r="N24" s="23"/>
      <c r="O24" s="23"/>
      <c r="R24" s="3"/>
      <c r="S24" s="28"/>
      <c r="U24" s="3"/>
      <c r="V24" s="23"/>
      <c r="W24" s="23"/>
      <c r="X24" s="23"/>
      <c r="Y24" s="8"/>
      <c r="Z24" s="8"/>
    </row>
    <row r="25" spans="2:26" ht="15" x14ac:dyDescent="0.25">
      <c r="B25" s="3" t="s">
        <v>5</v>
      </c>
      <c r="C25" s="23" t="s">
        <v>3</v>
      </c>
      <c r="D25" s="43"/>
      <c r="E25" s="43"/>
      <c r="F25" s="43"/>
      <c r="G25" s="43"/>
      <c r="H25" s="43"/>
      <c r="I25" s="43"/>
      <c r="J25" s="43"/>
      <c r="K25" s="43"/>
      <c r="L25" s="43"/>
      <c r="M25" s="23"/>
      <c r="N25" s="23"/>
      <c r="O25" s="23"/>
    </row>
    <row r="26" spans="2:26" ht="15" x14ac:dyDescent="0.25">
      <c r="B26" s="3" t="s">
        <v>68</v>
      </c>
      <c r="C26" s="45"/>
      <c r="D26" s="23" t="s">
        <v>3</v>
      </c>
      <c r="E26" s="23" t="s">
        <v>3</v>
      </c>
      <c r="F26" s="23" t="s">
        <v>3</v>
      </c>
      <c r="G26" s="23" t="s">
        <v>3</v>
      </c>
      <c r="H26" s="23" t="s">
        <v>3</v>
      </c>
      <c r="I26" s="23" t="s">
        <v>3</v>
      </c>
      <c r="J26" s="23" t="s">
        <v>3</v>
      </c>
      <c r="K26" s="23" t="s">
        <v>3</v>
      </c>
      <c r="L26" s="23" t="s">
        <v>3</v>
      </c>
      <c r="M26" s="23"/>
      <c r="N26" s="23"/>
      <c r="O26" s="23"/>
      <c r="R26" s="4"/>
      <c r="S26" s="28"/>
      <c r="V26" s="8"/>
    </row>
    <row r="27" spans="2:26" ht="15" x14ac:dyDescent="0.25">
      <c r="B27" s="3" t="s">
        <v>69</v>
      </c>
      <c r="C27" s="45"/>
      <c r="D27" s="23" t="s">
        <v>3</v>
      </c>
      <c r="E27" s="23" t="s">
        <v>3</v>
      </c>
      <c r="F27" s="23" t="s">
        <v>3</v>
      </c>
      <c r="G27" s="23" t="s">
        <v>3</v>
      </c>
      <c r="H27" s="23" t="s">
        <v>3</v>
      </c>
      <c r="I27" s="23" t="s">
        <v>3</v>
      </c>
      <c r="J27" s="23" t="s">
        <v>3</v>
      </c>
      <c r="K27" s="23" t="s">
        <v>3</v>
      </c>
      <c r="L27" s="23" t="s">
        <v>3</v>
      </c>
      <c r="M27" s="23"/>
      <c r="N27" s="23"/>
      <c r="O27" s="23"/>
    </row>
    <row r="28" spans="2:26" ht="15" x14ac:dyDescent="0.25">
      <c r="B28" s="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</row>
    <row r="29" spans="2:26" ht="15" x14ac:dyDescent="0.25">
      <c r="B29" s="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</row>
    <row r="31" spans="2:26" ht="15" x14ac:dyDescent="0.25">
      <c r="X31" s="3"/>
      <c r="Y31" s="20"/>
    </row>
    <row r="32" spans="2:26" ht="15" x14ac:dyDescent="0.25">
      <c r="C32" s="41" t="s">
        <v>61</v>
      </c>
      <c r="D32" s="52" t="s">
        <v>24</v>
      </c>
      <c r="E32" s="52"/>
      <c r="F32" s="52"/>
      <c r="G32" s="52"/>
      <c r="H32" s="51" t="s">
        <v>23</v>
      </c>
      <c r="I32" s="51"/>
      <c r="J32" s="51"/>
      <c r="K32" s="51"/>
      <c r="L32" s="49"/>
      <c r="M32" s="48"/>
      <c r="N32" s="48"/>
      <c r="O32" s="48"/>
      <c r="S32" s="3"/>
      <c r="T32" s="19"/>
      <c r="X32" s="3"/>
    </row>
    <row r="33" spans="3:24" ht="15" x14ac:dyDescent="0.25">
      <c r="C33" s="4"/>
      <c r="D33" s="46" t="s">
        <v>71</v>
      </c>
      <c r="E33" s="46" t="s">
        <v>72</v>
      </c>
      <c r="F33" s="46" t="s">
        <v>73</v>
      </c>
      <c r="G33" s="46" t="s">
        <v>74</v>
      </c>
      <c r="H33" s="46" t="s">
        <v>18</v>
      </c>
      <c r="I33" s="46" t="s">
        <v>19</v>
      </c>
      <c r="J33" s="46" t="s">
        <v>20</v>
      </c>
      <c r="K33" s="46" t="s">
        <v>21</v>
      </c>
      <c r="L33" s="46" t="s">
        <v>22</v>
      </c>
      <c r="T33" s="19"/>
      <c r="X33" s="3"/>
    </row>
    <row r="34" spans="3:24" ht="15" x14ac:dyDescent="0.25">
      <c r="C34" s="3" t="s">
        <v>0</v>
      </c>
      <c r="D34" s="17" t="e">
        <f>((D23*0.5)/$C$26)*($H$16/H11)*100</f>
        <v>#DIV/0!</v>
      </c>
      <c r="E34" s="17" t="e">
        <f>(E23/$C$26)*($H$16/$H11)*100</f>
        <v>#DIV/0!</v>
      </c>
      <c r="F34" s="17" t="e">
        <f t="shared" ref="F34:L36" si="1">(F23/$C$26)*($H$16/$H11)*100</f>
        <v>#DIV/0!</v>
      </c>
      <c r="G34" s="17" t="e">
        <f>(G23/$C$26)*($H$16/$H11)*100</f>
        <v>#DIV/0!</v>
      </c>
      <c r="H34" s="17" t="e">
        <f>(H23/$C$26)*($H$16/$H11)*100</f>
        <v>#DIV/0!</v>
      </c>
      <c r="I34" s="17" t="e">
        <f>(I23/$C$26)*($H$16/$H11)*100</f>
        <v>#DIV/0!</v>
      </c>
      <c r="J34" s="17" t="e">
        <f t="shared" si="1"/>
        <v>#DIV/0!</v>
      </c>
      <c r="K34" s="17" t="e">
        <f t="shared" si="1"/>
        <v>#DIV/0!</v>
      </c>
      <c r="L34" s="17" t="e">
        <f t="shared" si="1"/>
        <v>#DIV/0!</v>
      </c>
      <c r="M34" s="17"/>
      <c r="N34" s="17"/>
      <c r="O34" s="17"/>
      <c r="S34" s="3"/>
      <c r="T34" s="20"/>
      <c r="X34" s="3"/>
    </row>
    <row r="35" spans="3:24" ht="15" x14ac:dyDescent="0.25">
      <c r="C35" s="3" t="s">
        <v>1</v>
      </c>
      <c r="D35" s="17" t="e">
        <f t="shared" ref="D35:D36" si="2">((D24*0.5)/$C$26)*($H$16/H12)*100</f>
        <v>#DIV/0!</v>
      </c>
      <c r="E35" s="17" t="e">
        <f>(E24/$C$26)*($H$16/$H12)*100</f>
        <v>#DIV/0!</v>
      </c>
      <c r="F35" s="17" t="e">
        <f t="shared" si="1"/>
        <v>#DIV/0!</v>
      </c>
      <c r="G35" s="17" t="e">
        <f>(G24/$C$26)*($H$16/$H12)*100</f>
        <v>#DIV/0!</v>
      </c>
      <c r="H35" s="17" t="e">
        <f>(H24/$C$26)*($H$16/$H12)*100</f>
        <v>#DIV/0!</v>
      </c>
      <c r="I35" s="17" t="e">
        <f t="shared" si="1"/>
        <v>#DIV/0!</v>
      </c>
      <c r="J35" s="17" t="e">
        <f t="shared" si="1"/>
        <v>#DIV/0!</v>
      </c>
      <c r="K35" s="17" t="e">
        <f t="shared" si="1"/>
        <v>#DIV/0!</v>
      </c>
      <c r="L35" s="17" t="e">
        <f t="shared" si="1"/>
        <v>#DIV/0!</v>
      </c>
      <c r="M35" s="17"/>
      <c r="N35" s="17"/>
      <c r="O35" s="17"/>
      <c r="S35" s="3"/>
      <c r="T35" s="19"/>
      <c r="X35" s="3"/>
    </row>
    <row r="36" spans="3:24" ht="15" x14ac:dyDescent="0.25">
      <c r="C36" s="3" t="s">
        <v>5</v>
      </c>
      <c r="D36" s="17" t="e">
        <f t="shared" si="2"/>
        <v>#DIV/0!</v>
      </c>
      <c r="E36" s="17" t="e">
        <f>(E25/$C$26)*($H$16/$H13)*100</f>
        <v>#DIV/0!</v>
      </c>
      <c r="F36" s="17" t="e">
        <f t="shared" si="1"/>
        <v>#DIV/0!</v>
      </c>
      <c r="G36" s="17" t="e">
        <f>(G25/$C$26)*($H$16/$H13)*100</f>
        <v>#DIV/0!</v>
      </c>
      <c r="H36" s="17" t="e">
        <f>(H25/$C$26)*($H$16/$H13)*100</f>
        <v>#DIV/0!</v>
      </c>
      <c r="I36" s="17" t="e">
        <f t="shared" si="1"/>
        <v>#DIV/0!</v>
      </c>
      <c r="J36" s="17" t="e">
        <f t="shared" si="1"/>
        <v>#DIV/0!</v>
      </c>
      <c r="K36" s="17" t="e">
        <f t="shared" si="1"/>
        <v>#DIV/0!</v>
      </c>
      <c r="L36" s="17" t="e">
        <f t="shared" si="1"/>
        <v>#DIV/0!</v>
      </c>
      <c r="M36" s="17"/>
      <c r="N36" s="17"/>
      <c r="O36" s="17"/>
      <c r="S36" s="3"/>
      <c r="T36" s="19"/>
      <c r="X36" s="3"/>
    </row>
    <row r="37" spans="3:24" ht="15" x14ac:dyDescent="0.25">
      <c r="C37" s="3" t="s">
        <v>28</v>
      </c>
      <c r="D37" s="17" t="e">
        <f>AVERAGE(D34:D36)</f>
        <v>#DIV/0!</v>
      </c>
      <c r="E37" s="17" t="e">
        <f t="shared" ref="E37:L37" si="3">AVERAGE(E34:E36)</f>
        <v>#DIV/0!</v>
      </c>
      <c r="F37" s="17" t="e">
        <f t="shared" si="3"/>
        <v>#DIV/0!</v>
      </c>
      <c r="G37" s="17" t="e">
        <f t="shared" si="3"/>
        <v>#DIV/0!</v>
      </c>
      <c r="H37" s="17" t="e">
        <f t="shared" si="3"/>
        <v>#DIV/0!</v>
      </c>
      <c r="I37" s="17" t="e">
        <f t="shared" si="3"/>
        <v>#DIV/0!</v>
      </c>
      <c r="J37" s="17" t="e">
        <f t="shared" si="3"/>
        <v>#DIV/0!</v>
      </c>
      <c r="K37" s="17" t="e">
        <f t="shared" si="3"/>
        <v>#DIV/0!</v>
      </c>
      <c r="L37" s="17" t="e">
        <f t="shared" si="3"/>
        <v>#DIV/0!</v>
      </c>
      <c r="M37" s="17"/>
      <c r="N37" s="17"/>
      <c r="O37" s="17"/>
      <c r="S37" s="14"/>
      <c r="X37" s="3"/>
    </row>
    <row r="38" spans="3:24" ht="15.75" thickBot="1" x14ac:dyDescent="0.3">
      <c r="X38" s="3"/>
    </row>
    <row r="39" spans="3:24" ht="15.75" thickBot="1" x14ac:dyDescent="0.3">
      <c r="C39" s="41" t="s">
        <v>37</v>
      </c>
      <c r="D39" s="21" t="e">
        <f>SUM(D37:L37)</f>
        <v>#DIV/0!</v>
      </c>
      <c r="X39" s="3"/>
    </row>
    <row r="40" spans="3:24" ht="15" x14ac:dyDescent="0.25">
      <c r="J40" s="3" t="s">
        <v>39</v>
      </c>
      <c r="K40" s="32"/>
    </row>
    <row r="41" spans="3:24" ht="15" x14ac:dyDescent="0.25">
      <c r="J41" s="3"/>
      <c r="K41" s="19"/>
    </row>
    <row r="42" spans="3:24" ht="15" x14ac:dyDescent="0.25">
      <c r="D42" s="3" t="s">
        <v>52</v>
      </c>
      <c r="E42" s="20">
        <f ca="1">TODAY()</f>
        <v>46236</v>
      </c>
      <c r="J42" s="3" t="s">
        <v>36</v>
      </c>
      <c r="K42" s="33"/>
    </row>
    <row r="43" spans="3:24" ht="15" x14ac:dyDescent="0.25">
      <c r="D43" s="3"/>
      <c r="E43" s="19"/>
    </row>
    <row r="44" spans="3:24" ht="15" x14ac:dyDescent="0.25">
      <c r="E44" s="19"/>
      <c r="J44" s="3"/>
    </row>
    <row r="45" spans="3:24" ht="15" x14ac:dyDescent="0.25">
      <c r="J45" s="3"/>
    </row>
    <row r="46" spans="3:24" ht="15" x14ac:dyDescent="0.25">
      <c r="D46" s="3"/>
      <c r="E46" s="19"/>
      <c r="J46" s="3"/>
    </row>
    <row r="47" spans="3:24" ht="15" x14ac:dyDescent="0.25">
      <c r="D47" s="3"/>
      <c r="E47" s="19"/>
      <c r="J47" s="3"/>
    </row>
    <row r="48" spans="3:24" ht="15" x14ac:dyDescent="0.25">
      <c r="E48" s="14"/>
      <c r="J48" s="3"/>
    </row>
  </sheetData>
  <sheetProtection sheet="1" objects="1" scenarios="1" selectLockedCells="1"/>
  <mergeCells count="5">
    <mergeCell ref="V9:Z9"/>
    <mergeCell ref="D20:G20"/>
    <mergeCell ref="H20:L20"/>
    <mergeCell ref="D32:G32"/>
    <mergeCell ref="H32:K32"/>
  </mergeCells>
  <conditionalFormatting sqref="D39">
    <cfRule type="cellIs" dxfId="9" priority="11" operator="lessThan">
      <formula>1</formula>
    </cfRule>
    <cfRule type="cellIs" dxfId="8" priority="12" operator="greaterThan">
      <formula>1</formula>
    </cfRule>
  </conditionalFormatting>
  <conditionalFormatting sqref="D34:E37">
    <cfRule type="cellIs" dxfId="7" priority="5" operator="lessThan">
      <formula>0.2</formula>
    </cfRule>
    <cfRule type="cellIs" dxfId="6" priority="6" operator="greaterThan">
      <formula>0.2</formula>
    </cfRule>
  </conditionalFormatting>
  <conditionalFormatting sqref="F34:F37">
    <cfRule type="cellIs" dxfId="5" priority="3" operator="lessThan">
      <formula>0.3</formula>
    </cfRule>
    <cfRule type="cellIs" dxfId="4" priority="4" operator="greaterThan">
      <formula>0.3</formula>
    </cfRule>
  </conditionalFormatting>
  <conditionalFormatting sqref="G34:G37">
    <cfRule type="cellIs" dxfId="3" priority="1" operator="lessThan">
      <formula>0.5</formula>
    </cfRule>
    <cfRule type="cellIs" dxfId="2" priority="2" operator="greaterThan">
      <formula>0.5</formula>
    </cfRule>
  </conditionalFormatting>
  <conditionalFormatting sqref="H34:L37">
    <cfRule type="cellIs" dxfId="1" priority="7" operator="lessThan">
      <formula>0.1049</formula>
    </cfRule>
    <cfRule type="cellIs" dxfId="0" priority="8" operator="greaterThan">
      <formula>0.1049</formula>
    </cfRule>
  </conditionalFormatting>
  <dataValidations count="1">
    <dataValidation type="list" allowBlank="1" showInputMessage="1" showErrorMessage="1" sqref="D16" xr:uid="{0F54C228-ACA2-4144-84C9-B5794B96CE34}">
      <formula1>"S1,S2,S3"</formula1>
    </dataValidation>
  </dataValidations>
  <pageMargins left="0.7" right="0.7" top="0.78740157499999996" bottom="0.78740157499999996" header="0.3" footer="0.3"/>
  <pageSetup paperSize="9" scale="60" orientation="landscape" r:id="rId1"/>
  <headerFooter alignWithMargins="0">
    <oddFooter>&amp;C&amp;Z&amp;F
&amp;RSeite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Assay USP</vt:lpstr>
      <vt:lpstr>Purity USP</vt:lpstr>
      <vt:lpstr>Assay Ph.Eur.</vt:lpstr>
      <vt:lpstr>Purity Ph.Eur.</vt:lpstr>
      <vt:lpstr>'Assay USP'!Druckbereich</vt:lpstr>
      <vt:lpstr>'Purity Ph.Eur.'!Druckbereich</vt:lpstr>
      <vt:lpstr>'Purity USP'!Druckbereich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2026-07-15T12:22:27Z</cp:lastPrinted>
  <dcterms:created xsi:type="dcterms:W3CDTF">2015-06-05T18:19:34Z</dcterms:created>
  <dcterms:modified xsi:type="dcterms:W3CDTF">2026-08-02T16:13:31Z</dcterms:modified>
</cp:coreProperties>
</file>