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verts\Downloads\Unbranded\"/>
    </mc:Choice>
  </mc:AlternateContent>
  <xr:revisionPtr revIDLastSave="0" documentId="8_{84DFB1C3-3035-4507-A6EC-FB94E0AD45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urity" sheetId="3" r:id="rId1"/>
    <sheet name="RS" sheetId="1" r:id="rId2"/>
  </sheets>
  <definedNames>
    <definedName name="_xlnm.Print_Area" localSheetId="0">Purity!$A$1:$T$26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3" l="1"/>
  <c r="I22" i="3" s="1"/>
  <c r="E24" i="3"/>
  <c r="G21" i="3"/>
  <c r="Q22" i="3"/>
  <c r="M9" i="3"/>
  <c r="E22" i="3" s="1"/>
  <c r="R21" i="3"/>
  <c r="S21" i="3"/>
  <c r="M6" i="3"/>
  <c r="R22" i="3" s="1"/>
  <c r="N21" i="1"/>
  <c r="N22" i="1"/>
  <c r="K34" i="1"/>
  <c r="F28" i="1"/>
  <c r="P22" i="3" l="1"/>
  <c r="M11" i="3"/>
  <c r="J22" i="3" s="1"/>
  <c r="M12" i="3"/>
  <c r="O22" i="3"/>
  <c r="M10" i="3"/>
  <c r="F22" i="3" s="1"/>
  <c r="Q21" i="3"/>
  <c r="F21" i="3"/>
  <c r="E25" i="3" s="1"/>
  <c r="P21" i="3"/>
  <c r="O21" i="3"/>
  <c r="N21" i="3"/>
  <c r="M21" i="3"/>
  <c r="E26" i="3"/>
  <c r="L21" i="3"/>
  <c r="K21" i="3"/>
  <c r="Q6" i="3"/>
  <c r="H21" i="3"/>
  <c r="S22" i="3"/>
  <c r="E21" i="3"/>
  <c r="J21" i="3"/>
  <c r="Q7" i="3"/>
  <c r="M8" i="3"/>
  <c r="E18" i="1"/>
  <c r="F18" i="1"/>
  <c r="G18" i="1"/>
  <c r="H18" i="1"/>
  <c r="F11" i="1"/>
  <c r="G11" i="1"/>
  <c r="H11" i="1"/>
  <c r="E11" i="1"/>
  <c r="T9" i="1"/>
  <c r="U9" i="1"/>
  <c r="V9" i="1"/>
  <c r="S9" i="1"/>
  <c r="N22" i="3" l="1"/>
  <c r="M22" i="3"/>
  <c r="H22" i="3"/>
  <c r="G22" i="3"/>
  <c r="L22" i="3"/>
  <c r="K22" i="3"/>
  <c r="H33" i="1"/>
  <c r="H32" i="1"/>
  <c r="E28" i="1"/>
  <c r="G28" i="1" s="1"/>
  <c r="F32" i="1"/>
  <c r="F33" i="1"/>
  <c r="N20" i="1"/>
  <c r="G33" i="1"/>
  <c r="G32" i="1"/>
  <c r="E32" i="1"/>
  <c r="E33" i="1"/>
  <c r="L21" i="1"/>
  <c r="L20" i="1"/>
  <c r="L22" i="1" s="1"/>
  <c r="O21" i="1"/>
  <c r="O20" i="1"/>
  <c r="O22" i="1" s="1"/>
  <c r="M21" i="1"/>
  <c r="M20" i="1"/>
  <c r="M22" i="1" s="1"/>
</calcChain>
</file>

<file path=xl/sharedStrings.xml><?xml version="1.0" encoding="utf-8"?>
<sst xmlns="http://schemas.openxmlformats.org/spreadsheetml/2006/main" count="143" uniqueCount="89">
  <si>
    <t>Flächen:</t>
  </si>
  <si>
    <t>Methanol</t>
  </si>
  <si>
    <t>Ethanol</t>
  </si>
  <si>
    <t>Toluol</t>
  </si>
  <si>
    <t>Cyclohexanon</t>
  </si>
  <si>
    <t>SS1-1</t>
  </si>
  <si>
    <t>SS1-2</t>
  </si>
  <si>
    <t>SS1-3</t>
  </si>
  <si>
    <t>SS1-4</t>
  </si>
  <si>
    <t>SS1-5</t>
  </si>
  <si>
    <t>SS1-6</t>
  </si>
  <si>
    <t>S1</t>
  </si>
  <si>
    <t>S2</t>
  </si>
  <si>
    <t>Blank-1</t>
  </si>
  <si>
    <t>Blank-2</t>
  </si>
  <si>
    <t>Blank-3</t>
  </si>
  <si>
    <t>Einwaagen:</t>
  </si>
  <si>
    <t>[g]</t>
  </si>
  <si>
    <t>SSSA-1</t>
  </si>
  <si>
    <t>SSSA-2</t>
  </si>
  <si>
    <t>Sample (Progesterone)</t>
  </si>
  <si>
    <t>Gehälter:</t>
  </si>
  <si>
    <t>[%]</t>
  </si>
  <si>
    <t>Dezimal:</t>
  </si>
  <si>
    <t>x̄(Blank)</t>
  </si>
  <si>
    <t>x̄(SS1)</t>
  </si>
  <si>
    <t>SST:</t>
  </si>
  <si>
    <t>RSD(Ethanol):</t>
  </si>
  <si>
    <t>Mittelwert</t>
  </si>
  <si>
    <t>Standardabw.</t>
  </si>
  <si>
    <t>RSD%</t>
  </si>
  <si>
    <t>SS2-1(control)</t>
  </si>
  <si>
    <t>SS1-7(bracketed)</t>
  </si>
  <si>
    <t>Recovery:</t>
  </si>
  <si>
    <t>[pA⋅s]</t>
  </si>
  <si>
    <t>Gehalt RLM:</t>
  </si>
  <si>
    <t>[ppm]</t>
  </si>
  <si>
    <t>Theoretical Plates</t>
  </si>
  <si>
    <t>[Ethanol]</t>
  </si>
  <si>
    <t>x̄</t>
  </si>
  <si>
    <t>Progesterone</t>
  </si>
  <si>
    <t>Batch:</t>
  </si>
  <si>
    <t>Sample-No.:</t>
  </si>
  <si>
    <t>Areas:</t>
  </si>
  <si>
    <t>Rsa1-1</t>
  </si>
  <si>
    <t>Rsa1-2</t>
  </si>
  <si>
    <t>Rsa1-3</t>
  </si>
  <si>
    <t>Rsa1-4</t>
  </si>
  <si>
    <t>Rsa1-5</t>
  </si>
  <si>
    <t>Rsa1-6</t>
  </si>
  <si>
    <t>Rsa1-7 (bracketed)</t>
  </si>
  <si>
    <t>Rsa2-1 (control)</t>
  </si>
  <si>
    <t>Sample</t>
  </si>
  <si>
    <t>Impurity B</t>
  </si>
  <si>
    <t>Impurity C</t>
  </si>
  <si>
    <t>Impurity D+E</t>
  </si>
  <si>
    <t>Impurity G</t>
  </si>
  <si>
    <t>Impurity H</t>
  </si>
  <si>
    <t>Impurity I</t>
  </si>
  <si>
    <t>Impurity J</t>
  </si>
  <si>
    <t>Impurity K</t>
  </si>
  <si>
    <t>Impurity L</t>
  </si>
  <si>
    <t>Impurity M</t>
  </si>
  <si>
    <t>Unspecified #1</t>
  </si>
  <si>
    <t>Unspecified #2</t>
  </si>
  <si>
    <t>Unspecified #3</t>
  </si>
  <si>
    <t>Unspecified #4</t>
  </si>
  <si>
    <t>Unspecified #5</t>
  </si>
  <si>
    <t>Unspecified Impurities</t>
  </si>
  <si>
    <t>Specified Impurities</t>
  </si>
  <si>
    <t>Rsd (Imp H)</t>
  </si>
  <si>
    <t>Progesteron</t>
  </si>
  <si>
    <t>-</t>
  </si>
  <si>
    <t>Impurity H (286nm)</t>
  </si>
  <si>
    <t>x̄(Rsa1)</t>
  </si>
  <si>
    <t>Weights:</t>
  </si>
  <si>
    <t>Progesterone Imp.H</t>
  </si>
  <si>
    <t>[mg]</t>
  </si>
  <si>
    <t>pA⋅s</t>
  </si>
  <si>
    <t>%</t>
  </si>
  <si>
    <t>Bracketing</t>
  </si>
  <si>
    <t>Control</t>
  </si>
  <si>
    <t>Assay of Impurity</t>
  </si>
  <si>
    <t>6xRsa1</t>
  </si>
  <si>
    <t>3xRsa1</t>
  </si>
  <si>
    <t>2xRsa1</t>
  </si>
  <si>
    <t>1,5xRsa1</t>
  </si>
  <si>
    <t>10xRsa1</t>
  </si>
  <si>
    <t>Total Impurities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</si>
</sst>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#,##0.0"/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" fontId="0" fillId="0" borderId="0" xfId="0" applyNumberFormat="1"/>
    <xf numFmtId="3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166" fontId="0" fillId="0" borderId="0" xfId="0" applyNumberFormat="1"/>
    <xf numFmtId="2" fontId="0" fillId="0" borderId="0" xfId="0" applyNumberFormat="1"/>
    <xf numFmtId="3" fontId="0" fillId="2" borderId="0" xfId="0" applyNumberForma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165" fontId="0" fillId="2" borderId="0" xfId="0" applyNumberFormat="1" applyFill="1" applyAlignment="1" applyProtection="1">
      <alignment horizontal="center"/>
      <protection locked="0"/>
    </xf>
    <xf numFmtId="164" fontId="0" fillId="2" borderId="0" xfId="0" applyNumberFormat="1" applyFill="1" applyProtection="1">
      <protection locked="0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133349</xdr:colOff>
      <xdr:row>0</xdr:row>
      <xdr:rowOff>109539</xdr:rowOff>
    </xdr:from>
    <xdr:ext cx="6276975" cy="6495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993B42A1-0E38-67DD-5A7F-9F9B0F7054C2}"/>
                </a:ext>
              </a:extLst>
            </xdr:cNvPr>
            <xdr:cNvSpPr txBox="1"/>
          </xdr:nvSpPr>
          <xdr:spPr>
            <a:xfrm>
              <a:off x="6229349" y="109539"/>
              <a:ext cx="6276975" cy="6495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2000" b="0" i="1">
                        <a:latin typeface="Cambria Math" panose="02040503050406030204" pitchFamily="18" charset="0"/>
                      </a:rPr>
                      <m:t>𝑅𝑒𝑠𝑖𝑑𝑢𝑎𝑙</m:t>
                    </m:r>
                    <m:r>
                      <a:rPr lang="de-DE" sz="20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de-DE" sz="2000" b="0" i="1">
                        <a:latin typeface="Cambria Math" panose="02040503050406030204" pitchFamily="18" charset="0"/>
                      </a:rPr>
                      <m:t>𝑆𝑜𝑙𝑣𝑒𝑛𝑡𝑠</m:t>
                    </m:r>
                    <m:r>
                      <a:rPr lang="de-DE" sz="2000" b="0" i="1">
                        <a:latin typeface="Cambria Math" panose="02040503050406030204" pitchFamily="18" charset="0"/>
                      </a:rPr>
                      <m:t> [</m:t>
                    </m:r>
                    <m:r>
                      <a:rPr lang="de-DE" sz="2000" b="0" i="1">
                        <a:latin typeface="Cambria Math" panose="02040503050406030204" pitchFamily="18" charset="0"/>
                      </a:rPr>
                      <m:t>𝑝𝑝𝑚</m:t>
                    </m:r>
                    <m:r>
                      <a:rPr lang="de-DE" sz="2000" b="0" i="1">
                        <a:latin typeface="Cambria Math" panose="02040503050406030204" pitchFamily="18" charset="0"/>
                      </a:rPr>
                      <m:t>]=</m:t>
                    </m:r>
                    <m:f>
                      <m:fPr>
                        <m:ctrlPr>
                          <a:rPr lang="de-DE" sz="20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d>
                          <m:dPr>
                            <m:ctrlPr>
                              <a:rPr lang="de-DE" sz="200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de-DE" sz="200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de-DE" sz="2000" b="0" i="1">
                                    <a:latin typeface="Cambria Math" panose="02040503050406030204" pitchFamily="18" charset="0"/>
                                  </a:rPr>
                                  <m:t>𝐴</m:t>
                                </m:r>
                              </m:e>
                              <m:sub>
                                <m:r>
                                  <a:rPr lang="de-DE" sz="2000" b="0" i="1">
                                    <a:latin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de-DE" sz="2000" b="0" i="1">
                                <a:latin typeface="Cambria Math" panose="02040503050406030204" pitchFamily="18" charset="0"/>
                              </a:rPr>
                              <m:t>−</m:t>
                            </m:r>
                            <m:sSub>
                              <m:sSubPr>
                                <m:ctrlPr>
                                  <a:rPr lang="de-DE" sz="20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de-DE" sz="2000" b="0" i="1">
                                    <a:latin typeface="Cambria Math" panose="02040503050406030204" pitchFamily="18" charset="0"/>
                                  </a:rPr>
                                  <m:t>𝐴</m:t>
                                </m:r>
                              </m:e>
                              <m:sub>
                                <m:r>
                                  <a:rPr lang="de-DE" sz="2000" b="0" i="1">
                                    <a:latin typeface="Cambria Math" panose="02040503050406030204" pitchFamily="18" charset="0"/>
                                  </a:rPr>
                                  <m:t>0</m:t>
                                </m:r>
                              </m:sub>
                            </m:sSub>
                          </m:e>
                        </m:d>
                        <m:r>
                          <a:rPr lang="de-DE" sz="20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sSub>
                          <m:sSubPr>
                            <m:ctrlPr>
                              <a:rPr lang="de-DE" sz="200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𝑊</m:t>
                            </m:r>
                          </m:e>
                          <m:sub>
                            <m:r>
                              <a:rPr lang="de-DE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𝑠𝑖</m:t>
                            </m:r>
                          </m:sub>
                        </m:sSub>
                        <m:r>
                          <a:rPr lang="de-DE" sz="20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r>
                          <a:rPr lang="de-DE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5000</m:t>
                        </m:r>
                      </m:num>
                      <m:den>
                        <m:d>
                          <m:dPr>
                            <m:ctrlPr>
                              <a:rPr lang="de-DE" sz="200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de-DE" sz="20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de-DE" sz="20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𝐴</m:t>
                                </m:r>
                              </m:e>
                              <m:sub>
                                <m:r>
                                  <a:rPr lang="de-DE" sz="20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𝑠𝑖</m:t>
                                </m:r>
                              </m:sub>
                            </m:sSub>
                            <m:r>
                              <a:rPr lang="de-DE" sz="2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sSub>
                              <m:sSubPr>
                                <m:ctrlPr>
                                  <a:rPr lang="de-DE" sz="20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de-DE" sz="20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𝐴</m:t>
                                </m:r>
                              </m:e>
                              <m:sub>
                                <m:r>
                                  <a:rPr lang="de-DE" sz="20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e>
                        </m:d>
                        <m:r>
                          <a:rPr lang="de-DE" sz="20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r>
                          <a:rPr lang="de-DE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𝑊</m:t>
                        </m:r>
                      </m:den>
                    </m:f>
                  </m:oMath>
                </m:oMathPara>
              </a14:m>
              <a:endParaRPr lang="de-DE" sz="2000"/>
            </a:p>
          </xdr:txBody>
        </xdr:sp>
      </mc:Choice>
      <mc:Fallback xmlns="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993B42A1-0E38-67DD-5A7F-9F9B0F7054C2}"/>
                </a:ext>
              </a:extLst>
            </xdr:cNvPr>
            <xdr:cNvSpPr txBox="1"/>
          </xdr:nvSpPr>
          <xdr:spPr>
            <a:xfrm>
              <a:off x="6229349" y="109539"/>
              <a:ext cx="6276975" cy="6495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de-DE" sz="2000" b="0" i="0">
                  <a:latin typeface="Cambria Math" panose="02040503050406030204" pitchFamily="18" charset="0"/>
                </a:rPr>
                <a:t>𝑅𝑒𝑠𝑖𝑑𝑢𝑎𝑙 𝑆𝑜𝑙𝑣𝑒𝑛𝑡𝑠 [𝑝𝑝𝑚]=</a:t>
              </a:r>
              <a:r>
                <a:rPr lang="de-DE" sz="2000" i="0">
                  <a:latin typeface="Cambria Math" panose="02040503050406030204" pitchFamily="18" charset="0"/>
                </a:rPr>
                <a:t>((</a:t>
              </a:r>
              <a:r>
                <a:rPr lang="de-DE" sz="2000" b="0" i="0">
                  <a:latin typeface="Cambria Math" panose="02040503050406030204" pitchFamily="18" charset="0"/>
                </a:rPr>
                <a:t>𝐴_𝑖−𝐴_0 )</a:t>
              </a:r>
              <a:r>
                <a:rPr lang="de-DE" sz="20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de-DE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𝑊_𝑠𝑖</a:t>
              </a:r>
              <a:r>
                <a:rPr lang="de-DE" sz="20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de-DE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5000)/((</a:t>
              </a:r>
              <a:r>
                <a:rPr lang="de-DE" sz="2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</a:t>
              </a:r>
              <a:r>
                <a:rPr lang="de-DE" sz="2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lang="de-DE" sz="2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𝑠𝑖</a:t>
              </a:r>
              <a:r>
                <a:rPr lang="de-DE" sz="2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lang="de-DE" sz="2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</a:t>
              </a:r>
              <a:r>
                <a:rPr lang="de-DE" sz="2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lang="de-DE" sz="2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0 )</a:t>
              </a:r>
              <a:r>
                <a:rPr lang="de-DE" sz="20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de-DE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𝑊)</a:t>
              </a:r>
              <a:endParaRPr lang="de-DE" sz="20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9218-181B-4E06-A335-CD7B269F44A3}">
  <dimension ref="D1:S26"/>
  <sheetViews>
    <sheetView tabSelected="1" zoomScaleNormal="100" workbookViewId="0">
      <selection activeCell="G2" sqref="G2:G3"/>
    </sheetView>
  </sheetViews>
  <sheetFormatPr baseColWidth="10" defaultRowHeight="15" x14ac:dyDescent="0.25"/>
  <cols>
    <col min="5" max="5" width="19.42578125" customWidth="1"/>
    <col min="6" max="6" width="18.28515625" customWidth="1"/>
    <col min="7" max="7" width="17.7109375" customWidth="1"/>
    <col min="8" max="8" width="17" customWidth="1"/>
    <col min="9" max="9" width="19.28515625" customWidth="1"/>
    <col min="10" max="10" width="17.5703125" customWidth="1"/>
    <col min="11" max="11" width="16.85546875" customWidth="1"/>
    <col min="12" max="12" width="18.28515625" customWidth="1"/>
    <col min="13" max="13" width="18" customWidth="1"/>
    <col min="14" max="14" width="17.5703125" customWidth="1"/>
    <col min="15" max="15" width="19" customWidth="1"/>
    <col min="16" max="16" width="18.5703125" customWidth="1"/>
    <col min="17" max="17" width="19.28515625" customWidth="1"/>
    <col min="18" max="18" width="18.7109375" customWidth="1"/>
    <col min="19" max="19" width="18" customWidth="1"/>
    <col min="20" max="20" width="5.28515625" customWidth="1"/>
  </cols>
  <sheetData>
    <row r="1" spans="4:19" x14ac:dyDescent="0.25">
      <c r="G1" s="6" t="s">
        <v>40</v>
      </c>
    </row>
    <row r="2" spans="4:19" x14ac:dyDescent="0.25">
      <c r="F2" s="3" t="s">
        <v>41</v>
      </c>
      <c r="G2" s="15"/>
    </row>
    <row r="3" spans="4:19" x14ac:dyDescent="0.25">
      <c r="F3" s="3" t="s">
        <v>42</v>
      </c>
      <c r="G3" s="15"/>
    </row>
    <row r="5" spans="4:19" x14ac:dyDescent="0.25">
      <c r="E5" s="22" t="s">
        <v>34</v>
      </c>
      <c r="F5" s="22"/>
    </row>
    <row r="6" spans="4:19" x14ac:dyDescent="0.25">
      <c r="D6" s="7" t="s">
        <v>43</v>
      </c>
      <c r="E6" s="2" t="s">
        <v>71</v>
      </c>
      <c r="F6" s="2" t="s">
        <v>73</v>
      </c>
      <c r="H6" s="7" t="s">
        <v>75</v>
      </c>
      <c r="I6" s="2" t="s">
        <v>77</v>
      </c>
      <c r="J6" s="2" t="s">
        <v>22</v>
      </c>
      <c r="L6" s="3" t="s">
        <v>74</v>
      </c>
      <c r="M6" s="5" t="e">
        <f>AVERAGE(E7:E12)</f>
        <v>#DIV/0!</v>
      </c>
      <c r="N6" t="s">
        <v>78</v>
      </c>
      <c r="P6" s="3" t="s">
        <v>80</v>
      </c>
      <c r="Q6" s="12" t="e">
        <f>(E13/M6)*100</f>
        <v>#DIV/0!</v>
      </c>
      <c r="R6" t="s">
        <v>79</v>
      </c>
    </row>
    <row r="7" spans="4:19" x14ac:dyDescent="0.25">
      <c r="D7" s="3" t="s">
        <v>44</v>
      </c>
      <c r="E7" s="14"/>
      <c r="F7" s="8" t="s">
        <v>72</v>
      </c>
      <c r="H7" s="3" t="s">
        <v>52</v>
      </c>
      <c r="I7" s="11">
        <v>20</v>
      </c>
      <c r="J7" s="8" t="s">
        <v>72</v>
      </c>
      <c r="P7" s="3" t="s">
        <v>81</v>
      </c>
      <c r="Q7" s="12" t="e">
        <f>(E14/M6)*100</f>
        <v>#DIV/0!</v>
      </c>
      <c r="R7" t="s">
        <v>79</v>
      </c>
    </row>
    <row r="8" spans="4:19" x14ac:dyDescent="0.25">
      <c r="D8" s="3" t="s">
        <v>45</v>
      </c>
      <c r="E8" s="14"/>
      <c r="F8" s="8" t="s">
        <v>72</v>
      </c>
      <c r="H8" s="3" t="s">
        <v>76</v>
      </c>
      <c r="I8" s="11">
        <v>10.1</v>
      </c>
      <c r="J8" s="8">
        <v>0.47</v>
      </c>
      <c r="L8" s="3" t="s">
        <v>86</v>
      </c>
      <c r="M8" s="4" t="e">
        <f>1.5*M6</f>
        <v>#DIV/0!</v>
      </c>
      <c r="N8" t="s">
        <v>78</v>
      </c>
    </row>
    <row r="9" spans="4:19" x14ac:dyDescent="0.25">
      <c r="D9" s="3" t="s">
        <v>46</v>
      </c>
      <c r="E9" s="14"/>
      <c r="F9" s="8" t="s">
        <v>72</v>
      </c>
      <c r="L9" s="3" t="s">
        <v>85</v>
      </c>
      <c r="M9" s="4" t="e">
        <f>2*M6</f>
        <v>#DIV/0!</v>
      </c>
      <c r="N9" t="s">
        <v>78</v>
      </c>
    </row>
    <row r="10" spans="4:19" x14ac:dyDescent="0.25">
      <c r="D10" s="3" t="s">
        <v>47</v>
      </c>
      <c r="E10" s="14"/>
      <c r="F10" s="8" t="s">
        <v>72</v>
      </c>
      <c r="L10" s="3" t="s">
        <v>84</v>
      </c>
      <c r="M10" s="4" t="e">
        <f>3*M6</f>
        <v>#DIV/0!</v>
      </c>
      <c r="N10" t="s">
        <v>78</v>
      </c>
    </row>
    <row r="11" spans="4:19" x14ac:dyDescent="0.25">
      <c r="D11" s="3" t="s">
        <v>48</v>
      </c>
      <c r="E11" s="14"/>
      <c r="F11" s="8" t="s">
        <v>72</v>
      </c>
      <c r="L11" s="3" t="s">
        <v>83</v>
      </c>
      <c r="M11" s="4" t="e">
        <f>6*M6</f>
        <v>#DIV/0!</v>
      </c>
      <c r="N11" t="s">
        <v>78</v>
      </c>
    </row>
    <row r="12" spans="4:19" x14ac:dyDescent="0.25">
      <c r="D12" s="3" t="s">
        <v>49</v>
      </c>
      <c r="E12" s="14"/>
      <c r="F12" s="8" t="s">
        <v>72</v>
      </c>
      <c r="L12" s="3" t="s">
        <v>87</v>
      </c>
      <c r="M12" s="4" t="e">
        <f>10*M6</f>
        <v>#DIV/0!</v>
      </c>
      <c r="N12" t="s">
        <v>78</v>
      </c>
    </row>
    <row r="13" spans="4:19" x14ac:dyDescent="0.25">
      <c r="D13" s="3" t="s">
        <v>50</v>
      </c>
      <c r="E13" s="14"/>
      <c r="F13" s="8" t="s">
        <v>72</v>
      </c>
    </row>
    <row r="14" spans="4:19" x14ac:dyDescent="0.25">
      <c r="D14" s="3" t="s">
        <v>51</v>
      </c>
      <c r="E14" s="14"/>
      <c r="F14" s="8" t="s">
        <v>72</v>
      </c>
    </row>
    <row r="15" spans="4:19" x14ac:dyDescent="0.25">
      <c r="D15" s="3" t="s">
        <v>70</v>
      </c>
      <c r="E15" s="8" t="s">
        <v>72</v>
      </c>
      <c r="F15" s="14"/>
    </row>
    <row r="16" spans="4:19" x14ac:dyDescent="0.25">
      <c r="E16" s="21" t="s">
        <v>69</v>
      </c>
      <c r="F16" s="21"/>
      <c r="G16" s="21"/>
      <c r="H16" s="21"/>
      <c r="I16" s="21"/>
      <c r="J16" s="21"/>
      <c r="K16" s="21"/>
      <c r="L16" s="21"/>
      <c r="M16" s="21"/>
      <c r="N16" s="21"/>
      <c r="O16" s="20" t="s">
        <v>68</v>
      </c>
      <c r="P16" s="20"/>
      <c r="Q16" s="20"/>
      <c r="R16" s="20"/>
      <c r="S16" s="20"/>
    </row>
    <row r="17" spans="4:19" x14ac:dyDescent="0.25">
      <c r="E17" s="2" t="s">
        <v>53</v>
      </c>
      <c r="F17" s="2" t="s">
        <v>54</v>
      </c>
      <c r="G17" s="2" t="s">
        <v>55</v>
      </c>
      <c r="H17" s="2" t="s">
        <v>56</v>
      </c>
      <c r="I17" s="2" t="s">
        <v>57</v>
      </c>
      <c r="J17" s="2" t="s">
        <v>58</v>
      </c>
      <c r="K17" s="2" t="s">
        <v>59</v>
      </c>
      <c r="L17" s="2" t="s">
        <v>60</v>
      </c>
      <c r="M17" s="2" t="s">
        <v>61</v>
      </c>
      <c r="N17" s="2" t="s">
        <v>62</v>
      </c>
      <c r="O17" s="2" t="s">
        <v>63</v>
      </c>
      <c r="P17" s="2" t="s">
        <v>64</v>
      </c>
      <c r="Q17" s="2" t="s">
        <v>65</v>
      </c>
      <c r="R17" s="2" t="s">
        <v>66</v>
      </c>
      <c r="S17" s="2" t="s">
        <v>67</v>
      </c>
    </row>
    <row r="18" spans="4:19" x14ac:dyDescent="0.25">
      <c r="D18" s="3" t="s">
        <v>52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20" spans="4:19" x14ac:dyDescent="0.25">
      <c r="D20" s="2" t="s">
        <v>22</v>
      </c>
    </row>
    <row r="21" spans="4:19" x14ac:dyDescent="0.25">
      <c r="D21" s="3" t="s">
        <v>82</v>
      </c>
      <c r="E21" s="11" t="e">
        <f>(0.1/$M$6)*E18</f>
        <v>#DIV/0!</v>
      </c>
      <c r="F21" s="11" t="e">
        <f>(0.1/$M$6)*F18</f>
        <v>#DIV/0!</v>
      </c>
      <c r="G21" s="11" t="e">
        <f>(0.1/$M$6)*G18</f>
        <v>#DIV/0!</v>
      </c>
      <c r="H21" s="11" t="e">
        <f>(0.1/$M$6)*H18</f>
        <v>#DIV/0!</v>
      </c>
      <c r="I21" s="11" t="e">
        <f>((I8*(J8/100)*50*I18)/(F15*25*I7))*100</f>
        <v>#DIV/0!</v>
      </c>
      <c r="J21" s="11" t="e">
        <f t="shared" ref="J21:S21" si="0">(0.1/$M$6)*J18</f>
        <v>#DIV/0!</v>
      </c>
      <c r="K21" s="11" t="e">
        <f t="shared" si="0"/>
        <v>#DIV/0!</v>
      </c>
      <c r="L21" s="11" t="e">
        <f t="shared" si="0"/>
        <v>#DIV/0!</v>
      </c>
      <c r="M21" s="11" t="e">
        <f t="shared" si="0"/>
        <v>#DIV/0!</v>
      </c>
      <c r="N21" s="11" t="e">
        <f t="shared" si="0"/>
        <v>#DIV/0!</v>
      </c>
      <c r="O21" s="11" t="e">
        <f t="shared" si="0"/>
        <v>#DIV/0!</v>
      </c>
      <c r="P21" s="11" t="e">
        <f t="shared" si="0"/>
        <v>#DIV/0!</v>
      </c>
      <c r="Q21" s="11" t="e">
        <f t="shared" si="0"/>
        <v>#DIV/0!</v>
      </c>
      <c r="R21" s="11" t="e">
        <f t="shared" si="0"/>
        <v>#DIV/0!</v>
      </c>
      <c r="S21" s="11" t="e">
        <f t="shared" si="0"/>
        <v>#DIV/0!</v>
      </c>
    </row>
    <row r="22" spans="4:19" x14ac:dyDescent="0.25">
      <c r="E22" s="8" t="e">
        <f>IF(E18&lt;=M9,"conform","failed")</f>
        <v>#DIV/0!</v>
      </c>
      <c r="F22" s="8" t="e">
        <f>IF(F18&lt;=M10,"conform","failed")</f>
        <v>#DIV/0!</v>
      </c>
      <c r="G22" s="8" t="e">
        <f>IF(G18&lt;=M8,"conform","failed")</f>
        <v>#DIV/0!</v>
      </c>
      <c r="H22" s="8" t="e">
        <f>IF(H18&lt;=M8,"conform","failed")</f>
        <v>#DIV/0!</v>
      </c>
      <c r="I22" s="8" t="e">
        <f>IF(I21&lt;=0.15,"conform","failed")</f>
        <v>#DIV/0!</v>
      </c>
      <c r="J22" s="8" t="e">
        <f>IF(J18&lt;=M11,"conform","failed")</f>
        <v>#DIV/0!</v>
      </c>
      <c r="K22" s="8" t="e">
        <f>IF(K18&lt;=M8,"conform","failed")</f>
        <v>#DIV/0!</v>
      </c>
      <c r="L22" s="8" t="e">
        <f>IF(L18&lt;=M8,"conform","failed")</f>
        <v>#DIV/0!</v>
      </c>
      <c r="M22" s="8" t="e">
        <f>IF(M18&lt;=M8,"conform","failed")</f>
        <v>#DIV/0!</v>
      </c>
      <c r="N22" s="8" t="e">
        <f>IF(N18&lt;=M8,"conform","failed")</f>
        <v>#DIV/0!</v>
      </c>
      <c r="O22" s="8" t="e">
        <f>IF(O18&lt;=$M$6,"conform","failed")</f>
        <v>#DIV/0!</v>
      </c>
      <c r="P22" s="8" t="e">
        <f>IF(P18&lt;=$M$6,"conform","failed")</f>
        <v>#DIV/0!</v>
      </c>
      <c r="Q22" s="8" t="e">
        <f t="shared" ref="Q22:S22" si="1">IF(Q18&lt;=$M$6,"conform","failed")</f>
        <v>#DIV/0!</v>
      </c>
      <c r="R22" s="8" t="e">
        <f t="shared" si="1"/>
        <v>#DIV/0!</v>
      </c>
      <c r="S22" s="8" t="e">
        <f t="shared" si="1"/>
        <v>#DIV/0!</v>
      </c>
    </row>
    <row r="24" spans="4:19" x14ac:dyDescent="0.25">
      <c r="D24" s="3" t="s">
        <v>88</v>
      </c>
      <c r="E24" s="4">
        <f>SUM(E18:H18)+SUM(J18:S18)</f>
        <v>0</v>
      </c>
      <c r="F24" t="s">
        <v>78</v>
      </c>
    </row>
    <row r="25" spans="4:19" x14ac:dyDescent="0.25">
      <c r="E25" s="13" t="e">
        <f>SUM(E21:H21)+SUM(J21:S21)</f>
        <v>#DIV/0!</v>
      </c>
      <c r="F25" t="s">
        <v>79</v>
      </c>
    </row>
    <row r="26" spans="4:19" x14ac:dyDescent="0.25">
      <c r="E26" s="8" t="e">
        <f>IF(E24&lt;=M12,"conform","failed")</f>
        <v>#DIV/0!</v>
      </c>
    </row>
  </sheetData>
  <sheetProtection sheet="1" objects="1" scenarios="1" selectLockedCells="1"/>
  <mergeCells count="3">
    <mergeCell ref="O16:S16"/>
    <mergeCell ref="E16:N16"/>
    <mergeCell ref="E5:F5"/>
  </mergeCells>
  <phoneticPr fontId="3" type="noConversion"/>
  <conditionalFormatting sqref="E26">
    <cfRule type="containsText" dxfId="2" priority="3" operator="containsText" text="failed">
      <formula>NOT(ISERROR(SEARCH("failed",E26)))</formula>
    </cfRule>
  </conditionalFormatting>
  <conditionalFormatting sqref="E22:S22 E26">
    <cfRule type="containsText" dxfId="1" priority="1" operator="containsText" text="conform">
      <formula>NOT(ISERROR(SEARCH("conform",E22)))</formula>
    </cfRule>
  </conditionalFormatting>
  <conditionalFormatting sqref="E22:S22">
    <cfRule type="containsText" dxfId="0" priority="2" operator="containsText" text="failed">
      <formula>NOT(ISERROR(SEARCH("failed",E22)))</formula>
    </cfRule>
  </conditionalFormatting>
  <pageMargins left="0.7" right="0.7" top="0.78740157499999996" bottom="0.78740157499999996" header="0.3" footer="0.3"/>
  <pageSetup paperSize="9" scale="40" orientation="landscape" r:id="rId1"/>
  <ignoredErrors>
    <ignoredError sqref="M6" formulaRange="1"/>
    <ignoredError sqref="I2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V34"/>
  <sheetViews>
    <sheetView zoomScaleNormal="100" workbookViewId="0">
      <selection activeCell="G21" sqref="G21"/>
    </sheetView>
  </sheetViews>
  <sheetFormatPr baseColWidth="10" defaultColWidth="9.140625" defaultRowHeight="15" x14ac:dyDescent="0.25"/>
  <cols>
    <col min="3" max="3" width="6.5703125" customWidth="1"/>
    <col min="4" max="4" width="16.140625" customWidth="1"/>
    <col min="5" max="5" width="17.7109375" customWidth="1"/>
    <col min="6" max="6" width="13.5703125" customWidth="1"/>
    <col min="7" max="7" width="13.140625" customWidth="1"/>
    <col min="8" max="8" width="13.85546875" customWidth="1"/>
    <col min="9" max="9" width="10.140625" customWidth="1"/>
    <col min="10" max="10" width="11.28515625" customWidth="1"/>
    <col min="11" max="11" width="16.42578125" customWidth="1"/>
    <col min="12" max="12" width="11.85546875" customWidth="1"/>
    <col min="14" max="14" width="14.5703125" customWidth="1"/>
    <col min="15" max="15" width="12.7109375" customWidth="1"/>
    <col min="16" max="16" width="13.5703125" customWidth="1"/>
    <col min="22" max="22" width="13.28515625" customWidth="1"/>
  </cols>
  <sheetData>
    <row r="2" spans="4:22" x14ac:dyDescent="0.25">
      <c r="F2" s="1" t="s">
        <v>40</v>
      </c>
    </row>
    <row r="3" spans="4:22" x14ac:dyDescent="0.25">
      <c r="E3" s="3" t="s">
        <v>41</v>
      </c>
      <c r="F3" s="15"/>
    </row>
    <row r="4" spans="4:22" x14ac:dyDescent="0.25">
      <c r="E4" s="3" t="s">
        <v>42</v>
      </c>
      <c r="F4" s="15"/>
    </row>
    <row r="6" spans="4:22" x14ac:dyDescent="0.25">
      <c r="E6" s="22" t="s">
        <v>34</v>
      </c>
      <c r="F6" s="22"/>
      <c r="G6" s="22"/>
      <c r="H6" s="22"/>
      <c r="L6" s="22" t="s">
        <v>17</v>
      </c>
      <c r="M6" s="22"/>
      <c r="N6" s="22"/>
      <c r="O6" s="22"/>
      <c r="S6" s="22" t="s">
        <v>22</v>
      </c>
      <c r="T6" s="22"/>
      <c r="U6" s="22"/>
      <c r="V6" s="22"/>
    </row>
    <row r="7" spans="4:22" x14ac:dyDescent="0.25">
      <c r="D7" s="1" t="s">
        <v>0</v>
      </c>
      <c r="E7" s="2" t="s">
        <v>1</v>
      </c>
      <c r="F7" s="2" t="s">
        <v>2</v>
      </c>
      <c r="G7" s="2" t="s">
        <v>3</v>
      </c>
      <c r="H7" s="2" t="s">
        <v>4</v>
      </c>
      <c r="K7" s="6" t="s">
        <v>16</v>
      </c>
      <c r="L7" s="2" t="s">
        <v>1</v>
      </c>
      <c r="M7" s="2" t="s">
        <v>2</v>
      </c>
      <c r="N7" s="2" t="s">
        <v>4</v>
      </c>
      <c r="O7" s="2" t="s">
        <v>3</v>
      </c>
      <c r="R7" s="6" t="s">
        <v>21</v>
      </c>
      <c r="S7" s="2" t="s">
        <v>1</v>
      </c>
      <c r="T7" s="2" t="s">
        <v>2</v>
      </c>
      <c r="U7" s="2" t="s">
        <v>3</v>
      </c>
      <c r="V7" s="2" t="s">
        <v>4</v>
      </c>
    </row>
    <row r="8" spans="4:22" x14ac:dyDescent="0.25">
      <c r="D8" s="3" t="s">
        <v>13</v>
      </c>
      <c r="E8" s="16"/>
      <c r="F8" s="16"/>
      <c r="G8" s="16"/>
      <c r="H8" s="16"/>
      <c r="K8" s="3" t="s">
        <v>18</v>
      </c>
      <c r="L8" s="19"/>
      <c r="M8" s="19"/>
      <c r="N8" s="19"/>
      <c r="O8" s="19"/>
      <c r="S8" s="16"/>
      <c r="T8" s="16"/>
      <c r="U8" s="16"/>
      <c r="V8" s="16"/>
    </row>
    <row r="9" spans="4:22" x14ac:dyDescent="0.25">
      <c r="D9" s="3" t="s">
        <v>14</v>
      </c>
      <c r="E9" s="16"/>
      <c r="F9" s="16"/>
      <c r="G9" s="16"/>
      <c r="H9" s="16"/>
      <c r="K9" s="3" t="s">
        <v>19</v>
      </c>
      <c r="L9" s="19"/>
      <c r="M9" s="19"/>
      <c r="N9" s="19"/>
      <c r="O9" s="19"/>
      <c r="R9" s="3" t="s">
        <v>23</v>
      </c>
      <c r="S9">
        <f>S8/100</f>
        <v>0</v>
      </c>
      <c r="T9">
        <f t="shared" ref="T9:V9" si="0">T8/100</f>
        <v>0</v>
      </c>
      <c r="U9">
        <f t="shared" si="0"/>
        <v>0</v>
      </c>
      <c r="V9">
        <f t="shared" si="0"/>
        <v>0</v>
      </c>
    </row>
    <row r="10" spans="4:22" x14ac:dyDescent="0.25">
      <c r="D10" s="3" t="s">
        <v>15</v>
      </c>
      <c r="E10" s="16"/>
      <c r="F10" s="16"/>
      <c r="G10" s="16"/>
      <c r="H10" s="16"/>
    </row>
    <row r="11" spans="4:22" x14ac:dyDescent="0.25">
      <c r="D11" s="3" t="s">
        <v>24</v>
      </c>
      <c r="E11" t="e">
        <f>AVERAGE(E8:E10)</f>
        <v>#DIV/0!</v>
      </c>
      <c r="F11" t="e">
        <f t="shared" ref="F11:H11" si="1">AVERAGE(F8:F10)</f>
        <v>#DIV/0!</v>
      </c>
      <c r="G11" t="e">
        <f t="shared" si="1"/>
        <v>#DIV/0!</v>
      </c>
      <c r="H11" t="e">
        <f t="shared" si="1"/>
        <v>#DIV/0!</v>
      </c>
      <c r="L11" s="22" t="s">
        <v>20</v>
      </c>
      <c r="M11" s="22"/>
      <c r="N11" s="22"/>
    </row>
    <row r="12" spans="4:22" x14ac:dyDescent="0.25">
      <c r="D12" s="3" t="s">
        <v>5</v>
      </c>
      <c r="E12" s="17"/>
      <c r="F12" s="17"/>
      <c r="G12" s="17"/>
      <c r="H12" s="17"/>
      <c r="K12" s="3" t="s">
        <v>11</v>
      </c>
      <c r="L12" s="16"/>
    </row>
    <row r="13" spans="4:22" x14ac:dyDescent="0.25">
      <c r="D13" s="3" t="s">
        <v>6</v>
      </c>
      <c r="E13" s="17"/>
      <c r="F13" s="17"/>
      <c r="G13" s="17"/>
      <c r="H13" s="17"/>
      <c r="K13" s="3" t="s">
        <v>12</v>
      </c>
      <c r="L13" s="16"/>
    </row>
    <row r="14" spans="4:22" x14ac:dyDescent="0.25">
      <c r="D14" s="3" t="s">
        <v>7</v>
      </c>
      <c r="E14" s="17"/>
      <c r="F14" s="17"/>
      <c r="G14" s="17"/>
      <c r="H14" s="17"/>
    </row>
    <row r="15" spans="4:22" x14ac:dyDescent="0.25">
      <c r="D15" s="3" t="s">
        <v>8</v>
      </c>
      <c r="E15" s="17"/>
      <c r="F15" s="17"/>
      <c r="G15" s="17"/>
      <c r="H15" s="17"/>
    </row>
    <row r="16" spans="4:22" x14ac:dyDescent="0.25">
      <c r="D16" s="3" t="s">
        <v>9</v>
      </c>
      <c r="E16" s="17"/>
      <c r="F16" s="17"/>
      <c r="G16" s="17"/>
      <c r="H16" s="17"/>
    </row>
    <row r="17" spans="4:15" x14ac:dyDescent="0.25">
      <c r="D17" s="3" t="s">
        <v>10</v>
      </c>
      <c r="E17" s="17"/>
      <c r="F17" s="17"/>
      <c r="G17" s="17"/>
      <c r="H17" s="17"/>
    </row>
    <row r="18" spans="4:15" x14ac:dyDescent="0.25">
      <c r="D18" s="3" t="s">
        <v>25</v>
      </c>
      <c r="E18" s="5" t="e">
        <f>AVERAGE(E12:E17)</f>
        <v>#DIV/0!</v>
      </c>
      <c r="F18" s="5" t="e">
        <f t="shared" ref="F18:H18" si="2">AVERAGE(F12:F17)</f>
        <v>#DIV/0!</v>
      </c>
      <c r="G18" s="5" t="e">
        <f t="shared" si="2"/>
        <v>#DIV/0!</v>
      </c>
      <c r="H18" s="5" t="e">
        <f t="shared" si="2"/>
        <v>#DIV/0!</v>
      </c>
      <c r="L18" s="10" t="s">
        <v>36</v>
      </c>
      <c r="M18" s="10"/>
      <c r="N18" s="10"/>
      <c r="O18" s="10"/>
    </row>
    <row r="19" spans="4:15" x14ac:dyDescent="0.25">
      <c r="D19" s="3" t="s">
        <v>32</v>
      </c>
      <c r="E19" s="17"/>
      <c r="F19" s="17"/>
      <c r="G19" s="17"/>
      <c r="H19" s="17"/>
      <c r="I19" s="8"/>
      <c r="K19" s="7" t="s">
        <v>35</v>
      </c>
      <c r="L19" s="2" t="s">
        <v>1</v>
      </c>
      <c r="M19" s="2" t="s">
        <v>2</v>
      </c>
      <c r="N19" s="2" t="s">
        <v>4</v>
      </c>
      <c r="O19" s="2" t="s">
        <v>3</v>
      </c>
    </row>
    <row r="20" spans="4:15" x14ac:dyDescent="0.25">
      <c r="D20" s="3" t="s">
        <v>31</v>
      </c>
      <c r="E20" s="17"/>
      <c r="F20" s="17"/>
      <c r="G20" s="17"/>
      <c r="H20" s="17"/>
      <c r="I20" s="8"/>
      <c r="K20" s="3" t="s">
        <v>11</v>
      </c>
      <c r="L20" s="5" t="e">
        <f>(((E$21-E$11)*(L$8*S$9))/((E$18-E$11)*$L12))*5000</f>
        <v>#DIV/0!</v>
      </c>
      <c r="M20" s="5" t="e">
        <f>(((F21-F11)*(M8*T9))/((F18-F11)*$L$12))*5000</f>
        <v>#DIV/0!</v>
      </c>
      <c r="N20" s="5" t="e">
        <f>(((G21-G11)*(N8*V9))/((G18-G11)*$L$12))*5000</f>
        <v>#DIV/0!</v>
      </c>
      <c r="O20" s="5" t="e">
        <f>(((H21-H11)*(O8*V9))/((H18-H11)*$L$12))*5000</f>
        <v>#DIV/0!</v>
      </c>
    </row>
    <row r="21" spans="4:15" x14ac:dyDescent="0.25">
      <c r="D21" s="3" t="s">
        <v>11</v>
      </c>
      <c r="E21" s="17"/>
      <c r="F21" s="17"/>
      <c r="G21" s="17"/>
      <c r="H21" s="17"/>
      <c r="I21" s="8"/>
      <c r="K21" s="3" t="s">
        <v>12</v>
      </c>
      <c r="L21" s="5" t="e">
        <f>(((E$21-E$11)*(L$8*S$9))/((E$18-E$11)*$L13))*5000</f>
        <v>#DIV/0!</v>
      </c>
      <c r="M21" s="5" t="e">
        <f>(((F$22-F$11)*(M$8*T$9))/((F$18-F$11)*$L13))*5000</f>
        <v>#DIV/0!</v>
      </c>
      <c r="N21" s="5" t="e">
        <f t="shared" ref="N21:N22" si="3">(((G22-G12)*(N9*V10))/((G19-G12)*$L$12))*5000</f>
        <v>#DIV/0!</v>
      </c>
      <c r="O21" s="5" t="e">
        <f>(((H$21-H$11)*(O$8*V$9))/((H$18-H$11)*$L13))*5000</f>
        <v>#DIV/0!</v>
      </c>
    </row>
    <row r="22" spans="4:15" x14ac:dyDescent="0.25">
      <c r="D22" s="3" t="s">
        <v>12</v>
      </c>
      <c r="E22" s="17"/>
      <c r="F22" s="17"/>
      <c r="G22" s="17"/>
      <c r="H22" s="17"/>
      <c r="I22" s="8"/>
      <c r="K22" s="3" t="s">
        <v>39</v>
      </c>
      <c r="L22" s="5" t="e">
        <f>AVERAGE(L20:L21)</f>
        <v>#DIV/0!</v>
      </c>
      <c r="M22" s="5" t="e">
        <f t="shared" ref="M22:O22" si="4">AVERAGE(M20:M21)</f>
        <v>#DIV/0!</v>
      </c>
      <c r="N22" s="5" t="e">
        <f t="shared" si="3"/>
        <v>#DIV/0!</v>
      </c>
      <c r="O22" s="5" t="e">
        <f t="shared" si="4"/>
        <v>#DIV/0!</v>
      </c>
    </row>
    <row r="26" spans="4:15" x14ac:dyDescent="0.25">
      <c r="D26" s="7" t="s">
        <v>26</v>
      </c>
      <c r="K26" s="2" t="s">
        <v>38</v>
      </c>
    </row>
    <row r="27" spans="4:15" x14ac:dyDescent="0.25">
      <c r="E27" s="2" t="s">
        <v>28</v>
      </c>
      <c r="F27" s="2" t="s">
        <v>29</v>
      </c>
      <c r="G27" s="2" t="s">
        <v>30</v>
      </c>
      <c r="K27" s="2" t="s">
        <v>37</v>
      </c>
    </row>
    <row r="28" spans="4:15" x14ac:dyDescent="0.25">
      <c r="D28" s="3" t="s">
        <v>27</v>
      </c>
      <c r="E28" s="5" t="e">
        <f>F18</f>
        <v>#DIV/0!</v>
      </c>
      <c r="F28" t="e">
        <f>_xlfn.STDEV.S(F12:F17)</f>
        <v>#DIV/0!</v>
      </c>
      <c r="G28" t="e">
        <f>(F28/E28)*100</f>
        <v>#DIV/0!</v>
      </c>
      <c r="J28" s="3" t="s">
        <v>5</v>
      </c>
      <c r="K28" s="18"/>
    </row>
    <row r="29" spans="4:15" x14ac:dyDescent="0.25">
      <c r="J29" s="3" t="s">
        <v>6</v>
      </c>
      <c r="K29" s="18"/>
    </row>
    <row r="30" spans="4:15" x14ac:dyDescent="0.25">
      <c r="E30" s="22" t="s">
        <v>22</v>
      </c>
      <c r="F30" s="22"/>
      <c r="G30" s="22"/>
      <c r="H30" s="22"/>
      <c r="J30" s="3" t="s">
        <v>7</v>
      </c>
      <c r="K30" s="18"/>
    </row>
    <row r="31" spans="4:15" x14ac:dyDescent="0.25">
      <c r="D31" s="3" t="s">
        <v>33</v>
      </c>
      <c r="E31" s="2" t="s">
        <v>1</v>
      </c>
      <c r="F31" s="2" t="s">
        <v>2</v>
      </c>
      <c r="G31" s="2" t="s">
        <v>4</v>
      </c>
      <c r="H31" s="2" t="s">
        <v>3</v>
      </c>
      <c r="J31" s="3" t="s">
        <v>8</v>
      </c>
      <c r="K31" s="18"/>
    </row>
    <row r="32" spans="4:15" x14ac:dyDescent="0.25">
      <c r="D32" s="3" t="s">
        <v>32</v>
      </c>
      <c r="E32" s="4" t="e">
        <f>(E19/E18)*100</f>
        <v>#DIV/0!</v>
      </c>
      <c r="F32" s="4" t="e">
        <f>(F19/F18)*100</f>
        <v>#DIV/0!</v>
      </c>
      <c r="G32" s="4" t="e">
        <f>(H19/H18)*100</f>
        <v>#DIV/0!</v>
      </c>
      <c r="H32" s="4" t="e">
        <f>(G19/G18)*100</f>
        <v>#DIV/0!</v>
      </c>
      <c r="J32" s="3" t="s">
        <v>9</v>
      </c>
      <c r="K32" s="18"/>
    </row>
    <row r="33" spans="4:11" x14ac:dyDescent="0.25">
      <c r="D33" s="3" t="s">
        <v>31</v>
      </c>
      <c r="E33" s="4" t="e">
        <f>((E20/L9)/(E18/L8))*100</f>
        <v>#DIV/0!</v>
      </c>
      <c r="F33" s="4" t="e">
        <f>((F20/M9)/(F18/M8))*100</f>
        <v>#DIV/0!</v>
      </c>
      <c r="G33" s="4" t="e">
        <f>((H20/N9)/(H18/N8))*100</f>
        <v>#DIV/0!</v>
      </c>
      <c r="H33" s="4" t="e">
        <f>((G20/O9)/(G18/O8))*100</f>
        <v>#DIV/0!</v>
      </c>
      <c r="J33" s="3" t="s">
        <v>10</v>
      </c>
      <c r="K33" s="18"/>
    </row>
    <row r="34" spans="4:11" x14ac:dyDescent="0.25">
      <c r="J34" s="3" t="s">
        <v>39</v>
      </c>
      <c r="K34" s="9" t="e">
        <f>AVERAGE(K28:K33)</f>
        <v>#DIV/0!</v>
      </c>
    </row>
  </sheetData>
  <sheetProtection sheet="1" objects="1" scenarios="1" selectLockedCells="1"/>
  <mergeCells count="5">
    <mergeCell ref="L6:O6"/>
    <mergeCell ref="L11:N11"/>
    <mergeCell ref="S6:V6"/>
    <mergeCell ref="E6:H6"/>
    <mergeCell ref="E30:H30"/>
  </mergeCells>
  <phoneticPr fontId="3" type="noConversion"/>
  <pageMargins left="0.7" right="0.7" top="0.75" bottom="0.75" header="0.3" footer="0.3"/>
  <pageSetup paperSize="9" orientation="portrait" r:id="rId1"/>
  <ignoredErrors>
    <ignoredError sqref="N20:N2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Purity</vt:lpstr>
      <vt:lpstr>RS</vt:lpstr>
      <vt:lpstr>Purity!Druckbereich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2026-01-23T09:14:50Z</cp:lastPrinted>
  <dcterms:created xsi:type="dcterms:W3CDTF">2015-06-05T18:19:34Z</dcterms:created>
  <dcterms:modified xsi:type="dcterms:W3CDTF">2026-08-02T16:18:08Z</dcterms:modified>
</cp:coreProperties>
</file>