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1BB616F8-F672-4BEC-9778-39E5E193A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ay Ph.Eur. &amp; USP" sheetId="2" r:id="rId1"/>
    <sheet name="Purit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Q17" i="1"/>
  <c r="Q15" i="1"/>
  <c r="Q18" i="1" s="1"/>
  <c r="O16" i="1"/>
  <c r="O17" i="1"/>
  <c r="O15" i="1"/>
  <c r="M6" i="2"/>
  <c r="P32" i="1"/>
  <c r="D32" i="1"/>
  <c r="K11" i="1"/>
  <c r="O23" i="1" s="1"/>
  <c r="I24" i="1"/>
  <c r="I25" i="1"/>
  <c r="I26" i="1"/>
  <c r="I27" i="1"/>
  <c r="I28" i="1"/>
  <c r="I29" i="1"/>
  <c r="I30" i="1"/>
  <c r="I31" i="1"/>
  <c r="I32" i="1"/>
  <c r="I33" i="1"/>
  <c r="I34" i="1"/>
  <c r="I23" i="1"/>
  <c r="K10" i="1"/>
  <c r="I26" i="2"/>
  <c r="D26" i="2"/>
  <c r="I25" i="2"/>
  <c r="D25" i="2"/>
  <c r="I24" i="2"/>
  <c r="D24" i="2"/>
  <c r="I21" i="2"/>
  <c r="I30" i="2" s="1"/>
  <c r="D21" i="2"/>
  <c r="D30" i="2" s="1"/>
  <c r="I20" i="2"/>
  <c r="I29" i="2" s="1"/>
  <c r="D20" i="2"/>
  <c r="I19" i="2"/>
  <c r="D19" i="2"/>
  <c r="D29" i="2" l="1"/>
  <c r="D28" i="2"/>
  <c r="D31" i="2" s="1"/>
  <c r="I28" i="2"/>
  <c r="I31" i="2" s="1"/>
  <c r="P23" i="1"/>
  <c r="Q23" i="1"/>
  <c r="O18" i="1"/>
  <c r="Q24" i="1"/>
  <c r="P24" i="1"/>
  <c r="K16" i="1"/>
  <c r="K15" i="1"/>
  <c r="K17" i="1"/>
  <c r="O24" i="1" l="1"/>
  <c r="O28" i="1"/>
  <c r="O29" i="1" s="1"/>
</calcChain>
</file>

<file path=xl/sharedStrings.xml><?xml version="1.0" encoding="utf-8"?>
<sst xmlns="http://schemas.openxmlformats.org/spreadsheetml/2006/main" count="136" uniqueCount="47">
  <si>
    <t>Ph.Eur.</t>
  </si>
  <si>
    <t>USP</t>
  </si>
  <si>
    <t>Wassergehalt:</t>
  </si>
  <si>
    <t>%</t>
  </si>
  <si>
    <t>Faktor:</t>
  </si>
  <si>
    <t>g/mL</t>
  </si>
  <si>
    <t>mg/mL</t>
  </si>
  <si>
    <t>Einwaage:</t>
  </si>
  <si>
    <t>S1</t>
  </si>
  <si>
    <t>g</t>
  </si>
  <si>
    <t>S2</t>
  </si>
  <si>
    <t>S3</t>
  </si>
  <si>
    <t>Verbrauch:</t>
  </si>
  <si>
    <t>mL</t>
  </si>
  <si>
    <t>Korr. Einwaage:</t>
  </si>
  <si>
    <t>Berechnete</t>
  </si>
  <si>
    <t>Masse:</t>
  </si>
  <si>
    <t>Gehalt:</t>
  </si>
  <si>
    <t>x̄</t>
  </si>
  <si>
    <t>Disregard Limit</t>
  </si>
  <si>
    <t>A(TEA)</t>
  </si>
  <si>
    <t>Reference b</t>
  </si>
  <si>
    <t>A(ISTD)</t>
  </si>
  <si>
    <t>DL</t>
  </si>
  <si>
    <t>Samples</t>
  </si>
  <si>
    <t>Minimum Area</t>
  </si>
  <si>
    <t>A(Impurity A)</t>
  </si>
  <si>
    <t>A(Impurity B)</t>
  </si>
  <si>
    <t>Ethanolamin</t>
  </si>
  <si>
    <t>Diethanolamin</t>
  </si>
  <si>
    <t>Total Impurities</t>
  </si>
  <si>
    <t>All Impurities greater than MA</t>
  </si>
  <si>
    <t>Impurities</t>
  </si>
  <si>
    <t>Retention Time</t>
  </si>
  <si>
    <r>
      <t>Value</t>
    </r>
    <r>
      <rPr>
        <vertAlign val="subscript"/>
        <sz val="11"/>
        <color theme="1"/>
        <rFont val="Calibri"/>
        <family val="2"/>
        <scheme val="minor"/>
      </rPr>
      <t>1.0%</t>
    </r>
  </si>
  <si>
    <t>[%]</t>
  </si>
  <si>
    <t>Data Input:</t>
  </si>
  <si>
    <t>Data Check:</t>
  </si>
  <si>
    <t>Print Date:</t>
  </si>
  <si>
    <t>Printdate:</t>
  </si>
  <si>
    <t>Data check:</t>
  </si>
  <si>
    <t>Data input:</t>
  </si>
  <si>
    <t>Mean Value</t>
  </si>
  <si>
    <t>Total Impurities (other than A and B)</t>
  </si>
  <si>
    <t>Mean Total Impurities (other than A and B)</t>
  </si>
  <si>
    <t>Batch No.:</t>
  </si>
  <si>
    <t>Sample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</si>
</sst>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0"/>
    <numFmt numFmtId="167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164" fontId="0" fillId="4" borderId="0" xfId="0" applyNumberFormat="1" applyFill="1" applyProtection="1">
      <protection locked="0"/>
    </xf>
    <xf numFmtId="0" fontId="0" fillId="0" borderId="0" xfId="0" applyAlignment="1">
      <alignment horizontal="right"/>
    </xf>
    <xf numFmtId="165" fontId="0" fillId="4" borderId="0" xfId="0" applyNumberFormat="1" applyFill="1" applyProtection="1">
      <protection locked="0"/>
    </xf>
    <xf numFmtId="2" fontId="0" fillId="4" borderId="0" xfId="0" applyNumberFormat="1" applyFill="1" applyProtection="1">
      <protection locked="0"/>
    </xf>
    <xf numFmtId="166" fontId="0" fillId="0" borderId="0" xfId="0" applyNumberFormat="1"/>
    <xf numFmtId="2" fontId="0" fillId="0" borderId="0" xfId="0" applyNumberFormat="1"/>
    <xf numFmtId="0" fontId="0" fillId="5" borderId="0" xfId="0" applyFill="1" applyAlignment="1">
      <alignment horizontal="right"/>
    </xf>
    <xf numFmtId="2" fontId="0" fillId="5" borderId="0" xfId="0" applyNumberFormat="1" applyFill="1"/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0" fillId="0" borderId="0" xfId="0" applyNumberFormat="1"/>
    <xf numFmtId="0" fontId="5" fillId="0" borderId="0" xfId="0" applyFont="1"/>
    <xf numFmtId="166" fontId="0" fillId="0" borderId="0" xfId="0" applyNumberFormat="1" applyAlignment="1">
      <alignment horizontal="center"/>
    </xf>
    <xf numFmtId="3" fontId="0" fillId="4" borderId="0" xfId="0" applyNumberFormat="1" applyFill="1" applyProtection="1">
      <protection locked="0"/>
    </xf>
    <xf numFmtId="167" fontId="0" fillId="4" borderId="0" xfId="0" applyNumberFormat="1" applyFill="1" applyProtection="1">
      <protection locked="0"/>
    </xf>
    <xf numFmtId="3" fontId="0" fillId="4" borderId="0" xfId="0" applyNumberFormat="1" applyFill="1" applyAlignment="1" applyProtection="1">
      <alignment horizontal="center"/>
      <protection locked="0"/>
    </xf>
    <xf numFmtId="14" fontId="0" fillId="0" borderId="0" xfId="0" applyNumberFormat="1"/>
    <xf numFmtId="167" fontId="0" fillId="0" borderId="0" xfId="0" applyNumberFormat="1" applyAlignment="1">
      <alignment horizontal="center"/>
    </xf>
    <xf numFmtId="1" fontId="0" fillId="4" borderId="0" xfId="0" applyNumberForma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12">
    <dxf>
      <fill>
        <patternFill>
          <bgColor rgb="FFC0000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ont>
        <color rgb="FF92D05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466725</xdr:colOff>
      <xdr:row>6</xdr:row>
      <xdr:rowOff>128587</xdr:rowOff>
    </xdr:from>
    <xdr:ext cx="3200400" cy="5677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CD13A456-04A7-A344-B622-0BE3499AFFE7}"/>
                </a:ext>
              </a:extLst>
            </xdr:cNvPr>
            <xdr:cNvSpPr txBox="1"/>
          </xdr:nvSpPr>
          <xdr:spPr>
            <a:xfrm>
              <a:off x="1685925" y="1414462"/>
              <a:ext cx="3200400" cy="567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600" b="0" i="1">
                        <a:latin typeface="Cambria Math" panose="02040503050406030204" pitchFamily="18" charset="0"/>
                      </a:rPr>
                      <m:t>𝐷𝐿</m:t>
                    </m:r>
                    <m:r>
                      <a:rPr lang="de-DE" sz="1600" b="0" i="1">
                        <a:latin typeface="Cambria Math" panose="02040503050406030204" pitchFamily="18" charset="0"/>
                      </a:rPr>
                      <m:t>=0.5×</m:t>
                    </m:r>
                    <m:f>
                      <m:fPr>
                        <m:ctrlPr>
                          <a:rPr lang="de-DE" sz="16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𝑇𝐸𝐴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e>
                          <m:sub>
                            <m:sSub>
                              <m:sSubPr>
                                <m:ctrlP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𝑅𝑒𝑓</m:t>
                                </m:r>
                              </m:e>
                              <m:sub>
                                <m: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𝑏</m:t>
                                </m:r>
                              </m:sub>
                            </m:sSub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𝐼𝑆𝑇𝐷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e>
                          <m:sub>
                            <m:sSub>
                              <m:sSubPr>
                                <m:ctrlP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𝑅𝑒𝑓</m:t>
                                </m:r>
                              </m:e>
                              <m:sub>
                                <m:r>
                                  <a:rPr lang="de-DE" sz="16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𝑏</m:t>
                                </m:r>
                              </m:sub>
                            </m:sSub>
                          </m:sub>
                        </m:sSub>
                      </m:den>
                    </m:f>
                  </m:oMath>
                </m:oMathPara>
              </a14:m>
              <a:endParaRPr lang="de-DE" sz="16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CD13A456-04A7-A344-B622-0BE3499AFFE7}"/>
                </a:ext>
              </a:extLst>
            </xdr:cNvPr>
            <xdr:cNvSpPr txBox="1"/>
          </xdr:nvSpPr>
          <xdr:spPr>
            <a:xfrm>
              <a:off x="1685925" y="1414462"/>
              <a:ext cx="3200400" cy="567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600" b="0" i="0">
                  <a:latin typeface="Cambria Math" panose="02040503050406030204" pitchFamily="18" charset="0"/>
                </a:rPr>
                <a:t>𝐷𝐿=0.5</a:t>
              </a:r>
              <a:r>
                <a:rPr lang="de-DE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𝐴(𝑇𝐸𝐴)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〗_(〖</a:t>
              </a:r>
              <a:r>
                <a:rPr lang="de-DE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𝑅𝑒𝑓〗_𝑏 )/〖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𝐴(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𝐼𝑆𝑇𝐷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〗_(〖</a:t>
              </a:r>
              <a:r>
                <a:rPr lang="de-DE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𝑅𝑒𝑓〗_𝑏 ) </a:t>
              </a:r>
              <a:endParaRPr lang="de-DE" sz="1600"/>
            </a:p>
          </xdr:txBody>
        </xdr:sp>
      </mc:Fallback>
    </mc:AlternateContent>
    <xdr:clientData/>
  </xdr:oneCellAnchor>
  <xdr:oneCellAnchor>
    <xdr:from>
      <xdr:col>2</xdr:col>
      <xdr:colOff>409575</xdr:colOff>
      <xdr:row>14</xdr:row>
      <xdr:rowOff>142875</xdr:rowOff>
    </xdr:from>
    <xdr:ext cx="3200400" cy="5062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EA94FDEB-8D77-4F47-A5E9-2F8BF6575701}"/>
                </a:ext>
              </a:extLst>
            </xdr:cNvPr>
            <xdr:cNvSpPr txBox="1"/>
          </xdr:nvSpPr>
          <xdr:spPr>
            <a:xfrm>
              <a:off x="1628775" y="3095625"/>
              <a:ext cx="3200400" cy="506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600" b="0" i="1">
                        <a:latin typeface="Cambria Math" panose="02040503050406030204" pitchFamily="18" charset="0"/>
                      </a:rPr>
                      <m:t>𝐷𝐿</m:t>
                    </m:r>
                    <m:r>
                      <a:rPr lang="de-DE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𝑀𝐴</m:t>
                        </m:r>
                      </m:num>
                      <m:den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𝐼𝑆𝑇𝐷</m:t>
                        </m:r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de-DE" sz="1600"/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EA94FDEB-8D77-4F47-A5E9-2F8BF6575701}"/>
                </a:ext>
              </a:extLst>
            </xdr:cNvPr>
            <xdr:cNvSpPr txBox="1"/>
          </xdr:nvSpPr>
          <xdr:spPr>
            <a:xfrm>
              <a:off x="1628775" y="3095625"/>
              <a:ext cx="3200400" cy="506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600" b="0" i="0">
                  <a:latin typeface="Cambria Math" panose="02040503050406030204" pitchFamily="18" charset="0"/>
                </a:rPr>
                <a:t>𝐷𝐿=𝑀𝐴/(𝐴(𝐼𝑆𝑇𝐷))</a:t>
              </a:r>
              <a:endParaRPr lang="de-DE" sz="1600"/>
            </a:p>
          </xdr:txBody>
        </xdr:sp>
      </mc:Fallback>
    </mc:AlternateContent>
    <xdr:clientData/>
  </xdr:oneCellAnchor>
  <xdr:oneCellAnchor>
    <xdr:from>
      <xdr:col>0</xdr:col>
      <xdr:colOff>0</xdr:colOff>
      <xdr:row>25</xdr:row>
      <xdr:rowOff>133350</xdr:rowOff>
    </xdr:from>
    <xdr:ext cx="4752975" cy="481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E2ACE564-2C62-4ED8-ADF3-8E60A98A516E}"/>
                </a:ext>
              </a:extLst>
            </xdr:cNvPr>
            <xdr:cNvSpPr txBox="1"/>
          </xdr:nvSpPr>
          <xdr:spPr>
            <a:xfrm>
              <a:off x="0" y="5362575"/>
              <a:ext cx="4752975" cy="48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400" b="0" i="1">
                        <a:latin typeface="Cambria Math" panose="02040503050406030204" pitchFamily="18" charset="0"/>
                      </a:rPr>
                      <m:t>𝑇𝑜𝑡𝑎𝑙</m:t>
                    </m:r>
                    <m:r>
                      <a:rPr lang="de-DE" sz="14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de-DE" sz="1400" b="0" i="1">
                        <a:latin typeface="Cambria Math" panose="02040503050406030204" pitchFamily="18" charset="0"/>
                      </a:rPr>
                      <m:t>𝐼𝑚𝑝𝑢𝑟𝑖𝑡𝑖𝑒𝑠</m:t>
                    </m:r>
                    <m:r>
                      <a:rPr lang="de-DE" sz="1400" b="0" i="1">
                        <a:latin typeface="Cambria Math" panose="02040503050406030204" pitchFamily="18" charset="0"/>
                      </a:rPr>
                      <m:t> [%]=</m:t>
                    </m:r>
                    <m:f>
                      <m:fPr>
                        <m:ctrlPr>
                          <a:rPr lang="de-DE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1">
                            <a:latin typeface="Cambria Math" panose="02040503050406030204" pitchFamily="18" charset="0"/>
                          </a:rPr>
                          <m:t>1.0% </m:t>
                        </m:r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 </m:t>
                        </m:r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𝐴</m:t>
                                </m:r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𝑎𝑙𝑙</m:t>
                                </m:r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𝐼𝑚𝑝𝑢𝑟𝑖𝑡𝑖𝑒𝑠</m:t>
                                </m:r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b>
                                <m:r>
                                  <a:rPr lang="de-DE" sz="1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𝑆𝑎𝑚𝑝𝑙𝑒</m:t>
                                </m:r>
                              </m:sub>
                            </m:sSub>
                          </m:e>
                        </m:nary>
                      </m:num>
                      <m:den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</a:rPr>
                              <m:t>𝑉𝑎𝑙𝑢𝑒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</a:rPr>
                              <m:t>1.0%</m:t>
                            </m:r>
                          </m:sub>
                        </m:sSub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𝐴</m:t>
                            </m:r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𝐼𝑆𝑇𝐷</m:t>
                            </m:r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)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𝑆𝑎𝑚𝑝𝑙𝑒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 sz="1400"/>
            </a:p>
          </xdr:txBody>
        </xdr:sp>
      </mc:Choice>
      <mc:Fallback xmlns="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E2ACE564-2C62-4ED8-ADF3-8E60A98A516E}"/>
                </a:ext>
              </a:extLst>
            </xdr:cNvPr>
            <xdr:cNvSpPr txBox="1"/>
          </xdr:nvSpPr>
          <xdr:spPr>
            <a:xfrm>
              <a:off x="0" y="5362575"/>
              <a:ext cx="4752975" cy="48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400" b="0" i="0">
                  <a:latin typeface="Cambria Math" panose="02040503050406030204" pitchFamily="18" charset="0"/>
                </a:rPr>
                <a:t>𝑇𝑜𝑡𝑎𝑙 𝐼𝑚𝑝𝑢𝑟𝑖𝑡𝑖𝑒𝑠 [%]=(1.0% 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∑▒〖𝐴(𝑎𝑙𝑙 𝐼𝑚𝑝𝑢𝑟𝑖𝑡𝑖𝑒𝑠)〗_𝑆𝑎𝑚𝑝𝑙𝑒 )/(〖</a:t>
              </a:r>
              <a:r>
                <a:rPr lang="de-DE" sz="1400" b="0" i="0">
                  <a:latin typeface="Cambria Math" panose="02040503050406030204" pitchFamily="18" charset="0"/>
                </a:rPr>
                <a:t>𝑉𝑎𝑙𝑢𝑒〗_(1.0%)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×〖𝐴(𝐼𝑆𝑇𝐷)〗_𝑆𝑎𝑚𝑝𝑙𝑒 )</a:t>
              </a:r>
              <a:endParaRPr lang="de-DE" sz="1400"/>
            </a:p>
          </xdr:txBody>
        </xdr:sp>
      </mc:Fallback>
    </mc:AlternateContent>
    <xdr:clientData/>
  </xdr:oneCellAnchor>
  <xdr:oneCellAnchor>
    <xdr:from>
      <xdr:col>1</xdr:col>
      <xdr:colOff>523875</xdr:colOff>
      <xdr:row>21</xdr:row>
      <xdr:rowOff>123825</xdr:rowOff>
    </xdr:from>
    <xdr:ext cx="3200400" cy="5525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BB80FEE1-2247-402A-BD27-21DD8BF9D871}"/>
                </a:ext>
              </a:extLst>
            </xdr:cNvPr>
            <xdr:cNvSpPr txBox="1"/>
          </xdr:nvSpPr>
          <xdr:spPr>
            <a:xfrm>
              <a:off x="1133475" y="4552950"/>
              <a:ext cx="3200400" cy="552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6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𝑉𝑎𝑙𝑢𝑒</m:t>
                        </m:r>
                      </m:e>
                      <m:sub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1.0%</m:t>
                        </m:r>
                      </m:sub>
                    </m:sSub>
                    <m:r>
                      <a:rPr lang="de-DE" sz="1600" b="0" i="1">
                        <a:latin typeface="Cambria Math" panose="02040503050406030204" pitchFamily="18" charset="0"/>
                      </a:rPr>
                      <m:t>=10</m:t>
                    </m:r>
                    <m:r>
                      <a:rPr lang="de-DE" sz="16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lang="de-DE" sz="16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𝑇𝐸𝐴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e>
                          <m:sub>
                            <m:sSub>
                              <m:sSubPr>
                                <m:ctrlP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𝑅𝑒𝑓</m:t>
                                </m:r>
                              </m:e>
                              <m:sub>
                                <m: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𝑏</m:t>
                                </m:r>
                              </m:sub>
                            </m:sSub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𝐼𝑆𝑇𝐷</m:t>
                            </m:r>
                            <m:r>
                              <a:rPr lang="de-DE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e>
                          <m:sub>
                            <m:sSub>
                              <m:sSubPr>
                                <m:ctrlP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𝑅𝑒𝑓</m:t>
                                </m:r>
                              </m:e>
                              <m:sub>
                                <m:r>
                                  <a:rPr lang="de-DE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𝑏</m:t>
                                </m:r>
                              </m:sub>
                            </m:sSub>
                          </m:sub>
                        </m:sSub>
                      </m:den>
                    </m:f>
                  </m:oMath>
                </m:oMathPara>
              </a14:m>
              <a:endParaRPr lang="de-DE" sz="1600"/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BB80FEE1-2247-402A-BD27-21DD8BF9D871}"/>
                </a:ext>
              </a:extLst>
            </xdr:cNvPr>
            <xdr:cNvSpPr txBox="1"/>
          </xdr:nvSpPr>
          <xdr:spPr>
            <a:xfrm>
              <a:off x="1133475" y="4552950"/>
              <a:ext cx="3200400" cy="552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600" b="0" i="0">
                  <a:latin typeface="Cambria Math" panose="02040503050406030204" pitchFamily="18" charset="0"/>
                </a:rPr>
                <a:t>〖𝑉𝑎𝑙𝑢𝑒〗_(1.0%)=10</a:t>
              </a:r>
              <a:r>
                <a:rPr lang="de-DE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〖𝐴(𝑇𝐸𝐴)〗_(〖𝑅𝑒𝑓〗_𝑏 )/〖𝐴(𝐼𝑆𝑇𝐷)〗_(〖𝑅𝑒𝑓〗_𝑏 ) </a:t>
              </a:r>
              <a:endParaRPr lang="de-DE" sz="16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4634-09A7-4702-81F3-22BA0047DB78}">
  <dimension ref="C2:M31"/>
  <sheetViews>
    <sheetView tabSelected="1" topLeftCell="A8" zoomScaleNormal="100" workbookViewId="0">
      <selection activeCell="D8" sqref="D8"/>
    </sheetView>
  </sheetViews>
  <sheetFormatPr baseColWidth="10" defaultColWidth="9.140625" defaultRowHeight="15" x14ac:dyDescent="0.25"/>
  <cols>
    <col min="3" max="3" width="14.28515625" customWidth="1"/>
    <col min="4" max="4" width="11.28515625" customWidth="1"/>
    <col min="5" max="5" width="9.7109375" customWidth="1"/>
    <col min="7" max="7" width="8" customWidth="1"/>
    <col min="8" max="8" width="14.7109375" customWidth="1"/>
    <col min="10" max="10" width="10.85546875" customWidth="1"/>
    <col min="13" max="13" width="10.140625" bestFit="1" customWidth="1"/>
  </cols>
  <sheetData>
    <row r="2" spans="3:13" x14ac:dyDescent="0.25">
      <c r="C2" s="3" t="s">
        <v>45</v>
      </c>
      <c r="D2" s="22"/>
    </row>
    <row r="3" spans="3:13" x14ac:dyDescent="0.25">
      <c r="C3" s="3" t="s">
        <v>46</v>
      </c>
      <c r="D3" s="22"/>
    </row>
    <row r="6" spans="3:13" ht="18.75" x14ac:dyDescent="0.3">
      <c r="C6" s="23" t="s">
        <v>0</v>
      </c>
      <c r="D6" s="23"/>
      <c r="E6" s="23"/>
      <c r="H6" s="24" t="s">
        <v>1</v>
      </c>
      <c r="I6" s="24"/>
      <c r="J6" s="24"/>
      <c r="L6" s="3" t="s">
        <v>39</v>
      </c>
      <c r="M6" s="20">
        <f ca="1">TODAY()</f>
        <v>46236</v>
      </c>
    </row>
    <row r="7" spans="3:13" x14ac:dyDescent="0.25">
      <c r="L7" s="3"/>
    </row>
    <row r="8" spans="3:13" x14ac:dyDescent="0.25">
      <c r="C8" s="1" t="s">
        <v>2</v>
      </c>
      <c r="D8" s="2"/>
      <c r="E8" t="s">
        <v>3</v>
      </c>
      <c r="H8" s="1" t="s">
        <v>2</v>
      </c>
      <c r="I8" s="2"/>
      <c r="J8" t="s">
        <v>3</v>
      </c>
      <c r="L8" s="3" t="s">
        <v>41</v>
      </c>
    </row>
    <row r="9" spans="3:13" x14ac:dyDescent="0.25">
      <c r="C9" s="1" t="s">
        <v>4</v>
      </c>
      <c r="D9">
        <v>0.14899999999999999</v>
      </c>
      <c r="E9" t="s">
        <v>5</v>
      </c>
      <c r="H9" s="1" t="s">
        <v>4</v>
      </c>
      <c r="I9">
        <v>149.19999999999999</v>
      </c>
      <c r="J9" t="s">
        <v>6</v>
      </c>
      <c r="L9" s="3"/>
    </row>
    <row r="10" spans="3:13" x14ac:dyDescent="0.25">
      <c r="C10" s="1" t="s">
        <v>7</v>
      </c>
      <c r="H10" s="1" t="s">
        <v>7</v>
      </c>
      <c r="L10" s="3" t="s">
        <v>40</v>
      </c>
    </row>
    <row r="11" spans="3:13" x14ac:dyDescent="0.25">
      <c r="C11" s="3" t="s">
        <v>8</v>
      </c>
      <c r="D11" s="4"/>
      <c r="E11" t="s">
        <v>9</v>
      </c>
      <c r="H11" s="3" t="s">
        <v>8</v>
      </c>
      <c r="I11" s="4"/>
      <c r="J11" t="s">
        <v>9</v>
      </c>
    </row>
    <row r="12" spans="3:13" x14ac:dyDescent="0.25">
      <c r="C12" s="3" t="s">
        <v>10</v>
      </c>
      <c r="D12" s="4"/>
      <c r="E12" t="s">
        <v>9</v>
      </c>
      <c r="H12" s="3" t="s">
        <v>10</v>
      </c>
      <c r="I12" s="4"/>
      <c r="J12" t="s">
        <v>9</v>
      </c>
    </row>
    <row r="13" spans="3:13" x14ac:dyDescent="0.25">
      <c r="C13" s="3" t="s">
        <v>11</v>
      </c>
      <c r="D13" s="4"/>
      <c r="E13" t="s">
        <v>9</v>
      </c>
      <c r="H13" s="3" t="s">
        <v>11</v>
      </c>
      <c r="I13" s="4"/>
      <c r="J13" t="s">
        <v>9</v>
      </c>
    </row>
    <row r="14" spans="3:13" x14ac:dyDescent="0.25">
      <c r="C14" s="1" t="s">
        <v>12</v>
      </c>
      <c r="H14" s="1" t="s">
        <v>12</v>
      </c>
    </row>
    <row r="15" spans="3:13" x14ac:dyDescent="0.25">
      <c r="C15" s="3" t="s">
        <v>8</v>
      </c>
      <c r="D15" s="5"/>
      <c r="E15" t="s">
        <v>13</v>
      </c>
      <c r="H15" s="3" t="s">
        <v>8</v>
      </c>
      <c r="I15" s="5"/>
      <c r="J15" t="s">
        <v>13</v>
      </c>
    </row>
    <row r="16" spans="3:13" x14ac:dyDescent="0.25">
      <c r="C16" s="3" t="s">
        <v>10</v>
      </c>
      <c r="D16" s="5"/>
      <c r="E16" t="s">
        <v>13</v>
      </c>
      <c r="H16" s="3" t="s">
        <v>10</v>
      </c>
      <c r="I16" s="5"/>
      <c r="J16" t="s">
        <v>13</v>
      </c>
    </row>
    <row r="17" spans="3:10" x14ac:dyDescent="0.25">
      <c r="C17" s="3" t="s">
        <v>11</v>
      </c>
      <c r="D17" s="5"/>
      <c r="E17" t="s">
        <v>13</v>
      </c>
      <c r="H17" s="3" t="s">
        <v>11</v>
      </c>
      <c r="I17" s="5"/>
      <c r="J17" t="s">
        <v>13</v>
      </c>
    </row>
    <row r="18" spans="3:10" x14ac:dyDescent="0.25">
      <c r="C18" s="1" t="s">
        <v>14</v>
      </c>
      <c r="H18" s="1" t="s">
        <v>14</v>
      </c>
    </row>
    <row r="19" spans="3:10" x14ac:dyDescent="0.25">
      <c r="C19" s="3" t="s">
        <v>8</v>
      </c>
      <c r="D19" s="6">
        <f>D11*(100-$D$8)/100</f>
        <v>0</v>
      </c>
      <c r="E19" t="s">
        <v>9</v>
      </c>
      <c r="H19" s="3" t="s">
        <v>8</v>
      </c>
      <c r="I19" s="6">
        <f>I11*(100-$I$8)/100</f>
        <v>0</v>
      </c>
      <c r="J19" t="s">
        <v>9</v>
      </c>
    </row>
    <row r="20" spans="3:10" x14ac:dyDescent="0.25">
      <c r="C20" s="3" t="s">
        <v>10</v>
      </c>
      <c r="D20" s="6">
        <f>D12*(100-$D$8)/100</f>
        <v>0</v>
      </c>
      <c r="E20" t="s">
        <v>9</v>
      </c>
      <c r="H20" s="3" t="s">
        <v>10</v>
      </c>
      <c r="I20" s="6">
        <f>I12*(100-$I$8)/100</f>
        <v>0</v>
      </c>
      <c r="J20" t="s">
        <v>9</v>
      </c>
    </row>
    <row r="21" spans="3:10" x14ac:dyDescent="0.25">
      <c r="C21" s="3" t="s">
        <v>11</v>
      </c>
      <c r="D21" s="6">
        <f>D13*(100-$D$8)/100</f>
        <v>0</v>
      </c>
      <c r="E21" t="s">
        <v>9</v>
      </c>
      <c r="H21" s="3" t="s">
        <v>11</v>
      </c>
      <c r="I21" s="6">
        <f>I13*(100-$I$8)/100</f>
        <v>0</v>
      </c>
      <c r="J21" t="s">
        <v>9</v>
      </c>
    </row>
    <row r="22" spans="3:10" x14ac:dyDescent="0.25">
      <c r="C22" s="1" t="s">
        <v>15</v>
      </c>
      <c r="H22" s="1" t="s">
        <v>15</v>
      </c>
    </row>
    <row r="23" spans="3:10" x14ac:dyDescent="0.25">
      <c r="C23" s="1" t="s">
        <v>16</v>
      </c>
      <c r="H23" s="1" t="s">
        <v>16</v>
      </c>
    </row>
    <row r="24" spans="3:10" x14ac:dyDescent="0.25">
      <c r="C24" s="3" t="s">
        <v>8</v>
      </c>
      <c r="D24" s="6">
        <f>D15*$D$9</f>
        <v>0</v>
      </c>
      <c r="E24" t="s">
        <v>9</v>
      </c>
      <c r="H24" s="3" t="s">
        <v>8</v>
      </c>
      <c r="I24" s="6">
        <f>(I15*$I$9)/1000</f>
        <v>0</v>
      </c>
      <c r="J24" t="s">
        <v>9</v>
      </c>
    </row>
    <row r="25" spans="3:10" x14ac:dyDescent="0.25">
      <c r="C25" s="3" t="s">
        <v>10</v>
      </c>
      <c r="D25" s="6">
        <f>D16*$D$9</f>
        <v>0</v>
      </c>
      <c r="E25" t="s">
        <v>9</v>
      </c>
      <c r="H25" s="3" t="s">
        <v>10</v>
      </c>
      <c r="I25" s="6">
        <f>(I16*$I$9)/1000</f>
        <v>0</v>
      </c>
      <c r="J25" t="s">
        <v>9</v>
      </c>
    </row>
    <row r="26" spans="3:10" x14ac:dyDescent="0.25">
      <c r="C26" s="3" t="s">
        <v>11</v>
      </c>
      <c r="D26" s="6">
        <f>D17*$D$9</f>
        <v>0</v>
      </c>
      <c r="E26" t="s">
        <v>9</v>
      </c>
      <c r="H26" s="3" t="s">
        <v>11</v>
      </c>
      <c r="I26" s="6">
        <f>(I17*$I$9)/1000</f>
        <v>0</v>
      </c>
      <c r="J26" t="s">
        <v>9</v>
      </c>
    </row>
    <row r="27" spans="3:10" x14ac:dyDescent="0.25">
      <c r="C27" s="1" t="s">
        <v>17</v>
      </c>
      <c r="H27" s="1" t="s">
        <v>17</v>
      </c>
    </row>
    <row r="28" spans="3:10" x14ac:dyDescent="0.25">
      <c r="C28" s="3" t="s">
        <v>8</v>
      </c>
      <c r="D28" s="7" t="e">
        <f>(D24/D19)*100</f>
        <v>#DIV/0!</v>
      </c>
      <c r="E28" t="s">
        <v>3</v>
      </c>
      <c r="H28" s="3" t="s">
        <v>8</v>
      </c>
      <c r="I28" s="7" t="e">
        <f>(I24/I19)*100</f>
        <v>#DIV/0!</v>
      </c>
      <c r="J28" t="s">
        <v>3</v>
      </c>
    </row>
    <row r="29" spans="3:10" x14ac:dyDescent="0.25">
      <c r="C29" s="3" t="s">
        <v>10</v>
      </c>
      <c r="D29" s="7" t="e">
        <f>(D25/D20)*100</f>
        <v>#DIV/0!</v>
      </c>
      <c r="E29" t="s">
        <v>3</v>
      </c>
      <c r="H29" s="3" t="s">
        <v>10</v>
      </c>
      <c r="I29" s="7" t="e">
        <f t="shared" ref="I29:I30" si="0">(I25/I20)*100</f>
        <v>#DIV/0!</v>
      </c>
      <c r="J29" t="s">
        <v>3</v>
      </c>
    </row>
    <row r="30" spans="3:10" x14ac:dyDescent="0.25">
      <c r="C30" s="3" t="s">
        <v>11</v>
      </c>
      <c r="D30" s="7" t="e">
        <f t="shared" ref="D30" si="1">(D26/D21)*100</f>
        <v>#DIV/0!</v>
      </c>
      <c r="E30" t="s">
        <v>3</v>
      </c>
      <c r="H30" s="3" t="s">
        <v>11</v>
      </c>
      <c r="I30" s="7" t="e">
        <f t="shared" si="0"/>
        <v>#DIV/0!</v>
      </c>
      <c r="J30" t="s">
        <v>3</v>
      </c>
    </row>
    <row r="31" spans="3:10" x14ac:dyDescent="0.25">
      <c r="C31" s="8" t="s">
        <v>18</v>
      </c>
      <c r="D31" s="9" t="e">
        <f>AVERAGE(D28:D30)</f>
        <v>#DIV/0!</v>
      </c>
      <c r="E31" s="10" t="s">
        <v>3</v>
      </c>
      <c r="H31" s="8" t="s">
        <v>18</v>
      </c>
      <c r="I31" s="9" t="e">
        <f>AVERAGE(I28:I30)</f>
        <v>#DIV/0!</v>
      </c>
      <c r="J31" s="10" t="s">
        <v>3</v>
      </c>
    </row>
  </sheetData>
  <sheetProtection sheet="1" objects="1" scenarios="1" selectLockedCells="1"/>
  <mergeCells count="2">
    <mergeCell ref="C6:E6"/>
    <mergeCell ref="H6:J6"/>
  </mergeCells>
  <pageMargins left="0.7" right="0.7" top="0.75" bottom="0.75" header="0.3" footer="0.3"/>
  <pageSetup paperSize="9" scale="84" orientation="landscape" r:id="rId1"/>
  <headerFooter>
    <oddFooter>&amp;C&amp;Z&amp;F
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Q36"/>
  <sheetViews>
    <sheetView zoomScaleNormal="100" workbookViewId="0">
      <selection activeCell="J33" sqref="J33"/>
    </sheetView>
  </sheetViews>
  <sheetFormatPr baseColWidth="10" defaultColWidth="9.140625" defaultRowHeight="15" x14ac:dyDescent="0.25"/>
  <cols>
    <col min="4" max="4" width="10.140625" bestFit="1" customWidth="1"/>
    <col min="9" max="9" width="18.5703125" customWidth="1"/>
    <col min="10" max="11" width="14.7109375" customWidth="1"/>
    <col min="12" max="12" width="13" customWidth="1"/>
    <col min="13" max="13" width="13.140625" customWidth="1"/>
    <col min="14" max="14" width="12.85546875" customWidth="1"/>
    <col min="15" max="15" width="13.85546875" customWidth="1"/>
    <col min="16" max="16" width="14.85546875" customWidth="1"/>
    <col min="17" max="17" width="14.140625" customWidth="1"/>
  </cols>
  <sheetData>
    <row r="2" spans="5:17" x14ac:dyDescent="0.25">
      <c r="I2" s="3"/>
    </row>
    <row r="3" spans="5:17" x14ac:dyDescent="0.25">
      <c r="J3" s="3" t="s">
        <v>45</v>
      </c>
      <c r="K3" s="22"/>
    </row>
    <row r="4" spans="5:17" x14ac:dyDescent="0.25">
      <c r="I4" s="3"/>
      <c r="J4" s="3" t="s">
        <v>46</v>
      </c>
      <c r="K4" s="22"/>
    </row>
    <row r="5" spans="5:17" ht="26.25" x14ac:dyDescent="0.4">
      <c r="E5" s="15" t="s">
        <v>19</v>
      </c>
    </row>
    <row r="7" spans="5:17" x14ac:dyDescent="0.25">
      <c r="J7" s="12" t="s">
        <v>21</v>
      </c>
      <c r="M7" s="12" t="s">
        <v>24</v>
      </c>
      <c r="N7" s="12" t="s">
        <v>22</v>
      </c>
    </row>
    <row r="8" spans="5:17" x14ac:dyDescent="0.25">
      <c r="J8" s="3" t="s">
        <v>20</v>
      </c>
      <c r="K8" s="17"/>
      <c r="M8" s="3" t="s">
        <v>8</v>
      </c>
      <c r="N8" s="17"/>
    </row>
    <row r="9" spans="5:17" x14ac:dyDescent="0.25">
      <c r="J9" s="3" t="s">
        <v>22</v>
      </c>
      <c r="K9" s="17"/>
      <c r="M9" s="3" t="s">
        <v>10</v>
      </c>
      <c r="N9" s="17"/>
    </row>
    <row r="10" spans="5:17" x14ac:dyDescent="0.25">
      <c r="J10" s="3" t="s">
        <v>23</v>
      </c>
      <c r="K10" t="e">
        <f>0.5*(K8/K9)</f>
        <v>#DIV/0!</v>
      </c>
      <c r="M10" s="3" t="s">
        <v>11</v>
      </c>
      <c r="N10" s="17"/>
    </row>
    <row r="11" spans="5:17" ht="18" x14ac:dyDescent="0.35">
      <c r="J11" s="3" t="s">
        <v>34</v>
      </c>
      <c r="K11" t="e">
        <f>10*(K8/K9)</f>
        <v>#DIV/0!</v>
      </c>
    </row>
    <row r="13" spans="5:17" ht="26.25" x14ac:dyDescent="0.4">
      <c r="E13" s="15" t="s">
        <v>25</v>
      </c>
      <c r="N13" s="11" t="s">
        <v>28</v>
      </c>
      <c r="P13" s="11" t="s">
        <v>29</v>
      </c>
    </row>
    <row r="14" spans="5:17" x14ac:dyDescent="0.25">
      <c r="J14" s="12" t="s">
        <v>24</v>
      </c>
      <c r="K14" s="13" t="s">
        <v>25</v>
      </c>
      <c r="M14" s="12" t="s">
        <v>24</v>
      </c>
      <c r="N14" s="11" t="s">
        <v>26</v>
      </c>
      <c r="P14" s="11" t="s">
        <v>27</v>
      </c>
    </row>
    <row r="15" spans="5:17" x14ac:dyDescent="0.25">
      <c r="J15" s="3" t="s">
        <v>8</v>
      </c>
      <c r="K15" s="14" t="e">
        <f>$K$10*N8</f>
        <v>#DIV/0!</v>
      </c>
      <c r="M15" s="3" t="s">
        <v>8</v>
      </c>
      <c r="N15" s="17"/>
      <c r="O15" s="21" t="str">
        <f>IF(N15=0,"n.d.",IF(N15&lt;K15,"&lt;DL",IF(N15&gt;K15,(N15/($K$11*N8)),"")))</f>
        <v>n.d.</v>
      </c>
      <c r="P15" s="17"/>
      <c r="Q15" s="21" t="str">
        <f>IF(P15=0,"n.d.",IF(P15&lt;K15,"&lt;DL",IF(P15&gt;K15,P15/($K$11*N8),"")))</f>
        <v>n.d.</v>
      </c>
    </row>
    <row r="16" spans="5:17" x14ac:dyDescent="0.25">
      <c r="J16" s="3" t="s">
        <v>10</v>
      </c>
      <c r="K16" s="14" t="e">
        <f t="shared" ref="K16:K17" si="0">$K$10*N9</f>
        <v>#DIV/0!</v>
      </c>
      <c r="M16" s="3" t="s">
        <v>10</v>
      </c>
      <c r="N16" s="17"/>
      <c r="O16" s="21" t="str">
        <f t="shared" ref="O16:O17" si="1">IF(N16=0,"n.d.",IF(N16&lt;K16,"&lt;DL",IF(N16&gt;K16,(N16/($K$11*N9)),"")))</f>
        <v>n.d.</v>
      </c>
      <c r="P16" s="17"/>
      <c r="Q16" s="21" t="str">
        <f t="shared" ref="Q16:Q17" si="2">IF(P16=0,"n.d.",IF(P16&lt;K16,"&lt;DL",IF(P16&gt;K16,P16/($K$11*N9),"")))</f>
        <v>n.d.</v>
      </c>
    </row>
    <row r="17" spans="3:17" x14ac:dyDescent="0.25">
      <c r="J17" s="3" t="s">
        <v>11</v>
      </c>
      <c r="K17" s="14" t="e">
        <f t="shared" si="0"/>
        <v>#DIV/0!</v>
      </c>
      <c r="M17" s="3" t="s">
        <v>11</v>
      </c>
      <c r="N17" s="17"/>
      <c r="O17" s="21" t="str">
        <f t="shared" si="1"/>
        <v>n.d.</v>
      </c>
      <c r="P17" s="17"/>
      <c r="Q17" s="21" t="str">
        <f t="shared" si="2"/>
        <v>n.d.</v>
      </c>
    </row>
    <row r="18" spans="3:17" x14ac:dyDescent="0.25">
      <c r="M18" s="3" t="s">
        <v>42</v>
      </c>
      <c r="O18" s="21" t="e">
        <f>AVERAGE(O15:O17)</f>
        <v>#DIV/0!</v>
      </c>
      <c r="Q18" s="21" t="e">
        <f>AVERAGE(Q15:Q17)</f>
        <v>#DIV/0!</v>
      </c>
    </row>
    <row r="20" spans="3:17" ht="26.25" x14ac:dyDescent="0.4">
      <c r="E20" s="15" t="s">
        <v>30</v>
      </c>
      <c r="I20" s="29" t="s">
        <v>43</v>
      </c>
      <c r="J20" s="29"/>
      <c r="K20" s="29"/>
      <c r="L20" s="29"/>
      <c r="M20" s="29"/>
      <c r="N20" s="29"/>
      <c r="O20" s="29"/>
      <c r="P20" s="29"/>
      <c r="Q20" s="29"/>
    </row>
    <row r="21" spans="3:17" x14ac:dyDescent="0.25">
      <c r="J21" s="26" t="s">
        <v>31</v>
      </c>
      <c r="K21" s="26"/>
      <c r="L21" s="26"/>
      <c r="M21" s="26"/>
      <c r="O21" s="25" t="s">
        <v>35</v>
      </c>
      <c r="P21" s="25"/>
      <c r="Q21" s="25"/>
    </row>
    <row r="22" spans="3:17" x14ac:dyDescent="0.25">
      <c r="I22" s="12" t="s">
        <v>32</v>
      </c>
      <c r="J22" s="12" t="s">
        <v>33</v>
      </c>
      <c r="K22" s="12" t="s">
        <v>8</v>
      </c>
      <c r="L22" s="12" t="s">
        <v>10</v>
      </c>
      <c r="M22" s="12" t="s">
        <v>11</v>
      </c>
      <c r="O22" s="12" t="s">
        <v>8</v>
      </c>
      <c r="P22" s="12" t="s">
        <v>10</v>
      </c>
      <c r="Q22" s="12" t="s">
        <v>11</v>
      </c>
    </row>
    <row r="23" spans="3:17" x14ac:dyDescent="0.25">
      <c r="I23" s="11" t="str">
        <f>"peak@RT"&amp;J23&amp;"min"</f>
        <v>peak@RTmin</v>
      </c>
      <c r="J23" s="18"/>
      <c r="K23" s="19"/>
      <c r="L23" s="19"/>
      <c r="M23" s="19"/>
      <c r="O23" s="16" t="e">
        <f>(1*SUM(K23:K34))/(K11*N10)</f>
        <v>#DIV/0!</v>
      </c>
      <c r="P23" s="16" t="e">
        <f>(1*SUM(L23:L34))/(K11*N10)</f>
        <v>#DIV/0!</v>
      </c>
      <c r="Q23" s="16" t="e">
        <f>(1*SUM(M23:M34))/(K11*N10)</f>
        <v>#DIV/0!</v>
      </c>
    </row>
    <row r="24" spans="3:17" x14ac:dyDescent="0.25">
      <c r="I24" s="11" t="str">
        <f t="shared" ref="I24:I34" si="3">"peak@RT"&amp;J24&amp;"min"</f>
        <v>peak@RTmin</v>
      </c>
      <c r="J24" s="18"/>
      <c r="K24" s="19"/>
      <c r="L24" s="19"/>
      <c r="M24" s="19"/>
      <c r="O24" s="11" t="e">
        <f>IF(O23&lt;1,"conform","&gt;1,0")</f>
        <v>#DIV/0!</v>
      </c>
      <c r="P24" s="11" t="e">
        <f>IF(P23&lt;1,"conform","&gt;1,0")</f>
        <v>#DIV/0!</v>
      </c>
      <c r="Q24" s="11" t="e">
        <f t="shared" ref="Q24" si="4">IF(Q23&lt;1,"conform","&gt;1,0")</f>
        <v>#DIV/0!</v>
      </c>
    </row>
    <row r="25" spans="3:17" x14ac:dyDescent="0.25">
      <c r="I25" s="11" t="str">
        <f t="shared" si="3"/>
        <v>peak@RTmin</v>
      </c>
      <c r="J25" s="18"/>
      <c r="K25" s="19"/>
      <c r="L25" s="19"/>
      <c r="M25" s="19"/>
    </row>
    <row r="26" spans="3:17" x14ac:dyDescent="0.25">
      <c r="I26" s="11" t="str">
        <f t="shared" si="3"/>
        <v>peak@RTmin</v>
      </c>
      <c r="J26" s="18"/>
      <c r="K26" s="19"/>
      <c r="L26" s="19"/>
      <c r="M26" s="19"/>
    </row>
    <row r="27" spans="3:17" x14ac:dyDescent="0.25">
      <c r="I27" s="11" t="str">
        <f t="shared" si="3"/>
        <v>peak@RTmin</v>
      </c>
      <c r="J27" s="18"/>
      <c r="K27" s="19"/>
      <c r="L27" s="19"/>
      <c r="M27" s="19"/>
      <c r="O27" s="27" t="s">
        <v>44</v>
      </c>
      <c r="P27" s="27"/>
      <c r="Q27" s="27"/>
    </row>
    <row r="28" spans="3:17" x14ac:dyDescent="0.25">
      <c r="I28" s="11" t="str">
        <f t="shared" si="3"/>
        <v>peak@RTmin</v>
      </c>
      <c r="J28" s="18"/>
      <c r="K28" s="19"/>
      <c r="L28" s="19"/>
      <c r="M28" s="19"/>
      <c r="O28" s="28" t="e">
        <f>AVERAGE(O23:Q23)</f>
        <v>#DIV/0!</v>
      </c>
      <c r="P28" s="28"/>
      <c r="Q28" s="28"/>
    </row>
    <row r="29" spans="3:17" x14ac:dyDescent="0.25">
      <c r="I29" s="11" t="str">
        <f t="shared" si="3"/>
        <v>peak@RTmin</v>
      </c>
      <c r="J29" s="18"/>
      <c r="K29" s="19"/>
      <c r="L29" s="19"/>
      <c r="M29" s="19"/>
      <c r="O29" s="25" t="e">
        <f>IF(O28&lt;1,"conform","&gt;1,0")</f>
        <v>#DIV/0!</v>
      </c>
      <c r="P29" s="25"/>
      <c r="Q29" s="25"/>
    </row>
    <row r="30" spans="3:17" x14ac:dyDescent="0.25">
      <c r="I30" s="11" t="str">
        <f t="shared" si="3"/>
        <v>peak@RTmin</v>
      </c>
      <c r="J30" s="18"/>
      <c r="K30" s="19"/>
      <c r="L30" s="19"/>
      <c r="M30" s="19"/>
    </row>
    <row r="31" spans="3:17" x14ac:dyDescent="0.25">
      <c r="I31" s="11" t="str">
        <f t="shared" si="3"/>
        <v>peak@RTmin</v>
      </c>
      <c r="J31" s="18"/>
      <c r="K31" s="19"/>
      <c r="L31" s="19"/>
      <c r="M31" s="19"/>
    </row>
    <row r="32" spans="3:17" x14ac:dyDescent="0.25">
      <c r="C32" s="3" t="s">
        <v>38</v>
      </c>
      <c r="D32" s="20">
        <f ca="1">TODAY()</f>
        <v>46236</v>
      </c>
      <c r="I32" s="11" t="str">
        <f t="shared" si="3"/>
        <v>peak@RTmin</v>
      </c>
      <c r="J32" s="18"/>
      <c r="K32" s="19"/>
      <c r="L32" s="19"/>
      <c r="M32" s="19"/>
      <c r="O32" s="3" t="s">
        <v>38</v>
      </c>
      <c r="P32" s="20">
        <f ca="1">TODAY()</f>
        <v>46236</v>
      </c>
    </row>
    <row r="33" spans="3:15" x14ac:dyDescent="0.25">
      <c r="I33" s="11" t="str">
        <f t="shared" si="3"/>
        <v>peak@RTmin</v>
      </c>
      <c r="J33" s="18"/>
      <c r="K33" s="19"/>
      <c r="L33" s="19"/>
      <c r="M33" s="19"/>
    </row>
    <row r="34" spans="3:15" x14ac:dyDescent="0.25">
      <c r="C34" s="3" t="s">
        <v>36</v>
      </c>
      <c r="I34" s="11" t="str">
        <f t="shared" si="3"/>
        <v>peak@RTmin</v>
      </c>
      <c r="J34" s="18"/>
      <c r="K34" s="19"/>
      <c r="L34" s="19"/>
      <c r="M34" s="19"/>
      <c r="O34" s="3"/>
    </row>
    <row r="35" spans="3:15" x14ac:dyDescent="0.25">
      <c r="C35" s="3"/>
    </row>
    <row r="36" spans="3:15" x14ac:dyDescent="0.25">
      <c r="C36" s="3" t="s">
        <v>37</v>
      </c>
      <c r="O36" s="3"/>
    </row>
  </sheetData>
  <sheetProtection sheet="1" objects="1" scenarios="1" selectLockedCells="1"/>
  <mergeCells count="6">
    <mergeCell ref="O29:Q29"/>
    <mergeCell ref="J21:M21"/>
    <mergeCell ref="O27:Q27"/>
    <mergeCell ref="O28:Q28"/>
    <mergeCell ref="I20:Q20"/>
    <mergeCell ref="O21:Q21"/>
  </mergeCells>
  <conditionalFormatting sqref="O15">
    <cfRule type="expression" dxfId="11" priority="5">
      <formula>AND(ISNUMBER(O15),O15&gt;0.145)</formula>
    </cfRule>
  </conditionalFormatting>
  <conditionalFormatting sqref="O15:O17 Q15:Q17">
    <cfRule type="containsText" dxfId="10" priority="18" operator="containsText" text="&lt;DL">
      <formula>NOT(ISERROR(SEARCH("&lt;DL",O15)))</formula>
    </cfRule>
    <cfRule type="containsText" dxfId="9" priority="19" operator="containsText" text="n.d.">
      <formula>NOT(ISERROR(SEARCH("n.d.",O15)))</formula>
    </cfRule>
  </conditionalFormatting>
  <conditionalFormatting sqref="O15:O17">
    <cfRule type="expression" dxfId="8" priority="1">
      <formula>AND(ISNUMBER(O15),O15&lt;0.145)</formula>
    </cfRule>
  </conditionalFormatting>
  <conditionalFormatting sqref="O17">
    <cfRule type="expression" dxfId="7" priority="3">
      <formula>AND(ISNUMBER(O17),O17&gt;0.145)</formula>
    </cfRule>
  </conditionalFormatting>
  <conditionalFormatting sqref="O24:Q24">
    <cfRule type="containsText" dxfId="6" priority="15" operator="containsText" text="&gt;1,0">
      <formula>NOT(ISERROR(SEARCH("&gt;1,0",O24)))</formula>
    </cfRule>
    <cfRule type="containsText" dxfId="5" priority="16" operator="containsText" text="conform">
      <formula>NOT(ISERROR(SEARCH("conform",O24)))</formula>
    </cfRule>
  </conditionalFormatting>
  <conditionalFormatting sqref="O29:Q29">
    <cfRule type="containsText" dxfId="4" priority="13" operator="containsText" text="&gt;1,0">
      <formula>NOT(ISERROR(SEARCH("&gt;1,0",O29)))</formula>
    </cfRule>
    <cfRule type="containsText" dxfId="3" priority="14" operator="containsText" text="conform">
      <formula>NOT(ISERROR(SEARCH("conform",O29)))</formula>
    </cfRule>
  </conditionalFormatting>
  <conditionalFormatting sqref="Q15:Q17 O15:O17">
    <cfRule type="containsText" dxfId="2" priority="17" operator="containsText" text="&gt;DL">
      <formula>NOT(ISERROR(SEARCH("&gt;DL",O15)))</formula>
    </cfRule>
  </conditionalFormatting>
  <conditionalFormatting sqref="Q15:Q17">
    <cfRule type="expression" dxfId="1" priority="7">
      <formula>AND(ISNUMBER(Q15),Q15&lt;0.545)</formula>
    </cfRule>
    <cfRule type="expression" dxfId="0" priority="10">
      <formula>AND(ISNUMBER(Q15),Q15&gt;0.545)</formula>
    </cfRule>
  </conditionalFormatting>
  <pageMargins left="0.7" right="0.7" top="0.75" bottom="0.75" header="0.3" footer="0.3"/>
  <pageSetup paperSize="9" scale="80" orientation="landscape" r:id="rId1"/>
  <headerFooter>
    <oddFooter>&amp;C
&amp;Z&amp;F
&amp;RSeite &amp;P von &amp;N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Assay Ph.Eur. &amp; USP</vt:lpstr>
      <vt:lpstr>Purity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2026-05-07T08:21:11Z</cp:lastPrinted>
  <dcterms:created xsi:type="dcterms:W3CDTF">2015-06-05T18:19:34Z</dcterms:created>
  <dcterms:modified xsi:type="dcterms:W3CDTF">2026-08-02T16:30:25Z</dcterms:modified>
</cp:coreProperties>
</file>